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mc:AlternateContent xmlns:mc="http://schemas.openxmlformats.org/markup-compatibility/2006">
    <mc:Choice Requires="x15">
      <x15ac:absPath xmlns:x15ac="http://schemas.microsoft.com/office/spreadsheetml/2010/11/ac" url="C:\Users\jtabaresr\Desktop\"/>
    </mc:Choice>
  </mc:AlternateContent>
  <xr:revisionPtr revIDLastSave="0" documentId="13_ncr:1_{DE96D04E-E50E-4397-9CD7-E66616B9D346}" xr6:coauthVersionLast="47" xr6:coauthVersionMax="47" xr10:uidLastSave="{00000000-0000-0000-0000-000000000000}"/>
  <bookViews>
    <workbookView xWindow="-120" yWindow="-120" windowWidth="20730" windowHeight="11160" tabRatio="819" firstSheet="1" activeTab="9" xr2:uid="{00000000-000D-0000-FFFF-FFFF00000000}"/>
  </bookViews>
  <sheets>
    <sheet name="INSTRUCTIVO" sheetId="3" r:id="rId1"/>
    <sheet name="INFORMACIÓN BASICA" sheetId="2" r:id="rId2"/>
    <sheet name="NOTIFICACIÓN ELECTRÓNICA" sheetId="10" r:id="rId3"/>
    <sheet name="REG AUT" sheetId="4" r:id="rId4"/>
    <sheet name="REG PREV" sheetId="5" r:id="rId5"/>
    <sheet name="MOD" sheetId="1" r:id="rId6"/>
    <sheet name="CERTIF" sheetId="6" r:id="rId7"/>
    <sheet name="AUTORIZA" sheetId="7" r:id="rId8"/>
    <sheet name="DESG" sheetId="8" r:id="rId9"/>
    <sheet name="CPFE" sheetId="9" r:id="rId10"/>
    <sheet name="programacion" sheetId="12" state="hidden" r:id="rId11"/>
  </sheets>
  <externalReferences>
    <externalReference r:id="rId12"/>
    <externalReference r:id="rId13"/>
  </externalReferences>
  <definedNames>
    <definedName name="_xlnm._FilterDatabase" localSheetId="3" hidden="1">'REG AUT'!$A$4:$M$6</definedName>
    <definedName name="_MOD2">#REF!</definedName>
    <definedName name="_REG2">#REF!</definedName>
    <definedName name="AREA">programacion!$B$55:$B$57</definedName>
    <definedName name="_xlnm.Print_Area" localSheetId="7">AUTORIZA!$A$1:$L$29</definedName>
    <definedName name="_xlnm.Print_Area" localSheetId="6">CERTIF!$A$1:$K$59</definedName>
    <definedName name="_xlnm.Print_Area" localSheetId="9">CPFE!$A$1:$N$36</definedName>
    <definedName name="_xlnm.Print_Area" localSheetId="8">DESG!$A$1:$L$32</definedName>
    <definedName name="_xlnm.Print_Area" localSheetId="1">'INFORMACIÓN BASICA'!$A$1:$I$59</definedName>
    <definedName name="_xlnm.Print_Area" localSheetId="0">INSTRUCTIVO!$A$1:$J$21</definedName>
    <definedName name="_xlnm.Print_Area" localSheetId="5">MOD!$A$1:$R$187</definedName>
    <definedName name="_xlnm.Print_Area" localSheetId="3">'REG AUT'!$A$1:$M$103</definedName>
    <definedName name="_xlnm.Print_Area" localSheetId="4">'REG PREV'!$A$1:$N$86</definedName>
    <definedName name="CANT">programacion!$B$6:$B$20</definedName>
    <definedName name="DISPO">[1]Hoja2!$C$3:$C$10</definedName>
    <definedName name="MOD">programacion!$B$48:$B$52</definedName>
    <definedName name="MODALIDAD">[1]Hoja2!$B$28:$B$31</definedName>
    <definedName name="REG">#REF!</definedName>
    <definedName name="TIPO1">[2]Hoja1!$D$27:$D$42</definedName>
    <definedName name="_xlnm.Print_Titles" localSheetId="7">AUTORIZA!$1:$3</definedName>
    <definedName name="_xlnm.Print_Titles" localSheetId="6">CERTIF!$1:$3</definedName>
    <definedName name="_xlnm.Print_Titles" localSheetId="9">CPFE!$1:$3</definedName>
    <definedName name="_xlnm.Print_Titles" localSheetId="8">DESG!$1:$3</definedName>
    <definedName name="_xlnm.Print_Titles" localSheetId="1">'INFORMACIÓN BASICA'!$1:$3</definedName>
    <definedName name="_xlnm.Print_Titles" localSheetId="0">INSTRUCTIVO!$1:$3</definedName>
    <definedName name="_xlnm.Print_Titles" localSheetId="5">MOD!$1:$3</definedName>
    <definedName name="_xlnm.Print_Titles" localSheetId="3">'REG AUT'!$1:$3</definedName>
    <definedName name="_xlnm.Print_Titles" localSheetId="4">'REG PREV'!$1:$3</definedName>
    <definedName name="TRAMITE">programacion!$B$25:$B$26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5" l="1"/>
  <c r="F3" i="4"/>
  <c r="H3" i="10"/>
  <c r="K6" i="5"/>
  <c r="J1" i="5"/>
  <c r="H3" i="5"/>
  <c r="L3" i="5"/>
  <c r="C66" i="12"/>
  <c r="C23" i="2" a="1"/>
  <c r="C23" i="2"/>
  <c r="F23" i="2"/>
  <c r="R20" i="12"/>
  <c r="R19" i="12"/>
  <c r="R18" i="12"/>
  <c r="R17" i="12"/>
  <c r="R16" i="12"/>
  <c r="R15" i="12"/>
  <c r="R14" i="12"/>
  <c r="R13" i="12"/>
  <c r="R12" i="12"/>
  <c r="R11" i="12"/>
  <c r="R10" i="12"/>
  <c r="R9" i="12"/>
  <c r="R8" i="12"/>
  <c r="R7" i="12"/>
  <c r="T6" i="12"/>
  <c r="U6" i="12"/>
  <c r="Q20" i="12"/>
  <c r="Q19" i="12"/>
  <c r="Q18" i="12"/>
  <c r="Q17" i="12"/>
  <c r="Q16" i="12"/>
  <c r="Q15" i="12"/>
  <c r="Q14" i="12"/>
  <c r="Q13" i="12"/>
  <c r="Q12" i="12"/>
  <c r="Q11" i="12"/>
  <c r="Q10" i="12"/>
  <c r="Q9" i="12"/>
  <c r="Q8" i="12"/>
  <c r="Q7" i="12"/>
  <c r="P20" i="12"/>
  <c r="P19" i="12"/>
  <c r="P18" i="12"/>
  <c r="P17" i="12"/>
  <c r="P16" i="12"/>
  <c r="P15" i="12"/>
  <c r="P14" i="12"/>
  <c r="P13" i="12"/>
  <c r="P12" i="12"/>
  <c r="P11" i="12"/>
  <c r="P10" i="12"/>
  <c r="P9" i="12"/>
  <c r="P8" i="12"/>
  <c r="P7" i="12"/>
  <c r="O20" i="12"/>
  <c r="O19" i="12"/>
  <c r="O18" i="12"/>
  <c r="O17" i="12"/>
  <c r="O16" i="12"/>
  <c r="O15" i="12"/>
  <c r="O14" i="12"/>
  <c r="O13" i="12"/>
  <c r="O12" i="12"/>
  <c r="O11" i="12"/>
  <c r="O10" i="12"/>
  <c r="O9" i="12"/>
  <c r="O8" i="12"/>
  <c r="O7" i="12"/>
  <c r="N20" i="12"/>
  <c r="N19" i="12"/>
  <c r="N18" i="12"/>
  <c r="N17" i="12"/>
  <c r="N16" i="12"/>
  <c r="N15" i="12"/>
  <c r="N14" i="12"/>
  <c r="N13" i="12"/>
  <c r="N12" i="12"/>
  <c r="N11" i="12"/>
  <c r="N10" i="12"/>
  <c r="N9" i="12"/>
  <c r="N8" i="12"/>
  <c r="N7" i="12"/>
  <c r="M20" i="12"/>
  <c r="M19" i="12"/>
  <c r="M18" i="12"/>
  <c r="M17" i="12"/>
  <c r="M16" i="12"/>
  <c r="M15" i="12"/>
  <c r="M14" i="12"/>
  <c r="M13" i="12"/>
  <c r="M12" i="12"/>
  <c r="M11" i="12"/>
  <c r="M10" i="12"/>
  <c r="M9" i="12"/>
  <c r="M8" i="12"/>
  <c r="M7" i="12"/>
  <c r="K20" i="12"/>
  <c r="K19" i="12"/>
  <c r="K18" i="12"/>
  <c r="K17" i="12"/>
  <c r="K16" i="12"/>
  <c r="K15" i="12"/>
  <c r="K14" i="12"/>
  <c r="K13" i="12"/>
  <c r="K12" i="12"/>
  <c r="K11" i="12"/>
  <c r="K10" i="12"/>
  <c r="K9" i="12"/>
  <c r="K8" i="12"/>
  <c r="K7" i="12"/>
  <c r="K6" i="12"/>
  <c r="Y247" i="12"/>
  <c r="Y246" i="12"/>
  <c r="Y245" i="12"/>
  <c r="Y244" i="12"/>
  <c r="Y243" i="12"/>
  <c r="Y242" i="12"/>
  <c r="Y241" i="12"/>
  <c r="Y240" i="12"/>
  <c r="Y239" i="12"/>
  <c r="Y238" i="12"/>
  <c r="Y237" i="12"/>
  <c r="Y236" i="12"/>
  <c r="Y235" i="12"/>
  <c r="Y234" i="12"/>
  <c r="Y232" i="12"/>
  <c r="Y231" i="12"/>
  <c r="Y230" i="12"/>
  <c r="Y229" i="12"/>
  <c r="Y228" i="12"/>
  <c r="Y227" i="12"/>
  <c r="Y226" i="12"/>
  <c r="Y225" i="12"/>
  <c r="Y224" i="12"/>
  <c r="Y223" i="12"/>
  <c r="Y222" i="12"/>
  <c r="Y221" i="12"/>
  <c r="Y220" i="12"/>
  <c r="Y219" i="12"/>
  <c r="Y217" i="12"/>
  <c r="Y216" i="12"/>
  <c r="Y215" i="12"/>
  <c r="Y214" i="12"/>
  <c r="Y213" i="12"/>
  <c r="Y212" i="12"/>
  <c r="Y211" i="12"/>
  <c r="Y210" i="12"/>
  <c r="Y209" i="12"/>
  <c r="Y208" i="12"/>
  <c r="Y207" i="12"/>
  <c r="Y206" i="12"/>
  <c r="Y205" i="12"/>
  <c r="Y204" i="12"/>
  <c r="Y202" i="12"/>
  <c r="Y201" i="12"/>
  <c r="Y200" i="12"/>
  <c r="Y199" i="12"/>
  <c r="Y198" i="12"/>
  <c r="Y197" i="12"/>
  <c r="Y196" i="12"/>
  <c r="Y195" i="12"/>
  <c r="Y194" i="12"/>
  <c r="Y193" i="12"/>
  <c r="Y192" i="12"/>
  <c r="Y191" i="12"/>
  <c r="Y190" i="12"/>
  <c r="Y189" i="12"/>
  <c r="Y187" i="12"/>
  <c r="Y186" i="12"/>
  <c r="Y185" i="12"/>
  <c r="Y184" i="12"/>
  <c r="Y183" i="12"/>
  <c r="Y182" i="12"/>
  <c r="Y181" i="12"/>
  <c r="Y180" i="12"/>
  <c r="Y179" i="12"/>
  <c r="Y178" i="12"/>
  <c r="Y177" i="12"/>
  <c r="Y176" i="12"/>
  <c r="Y175" i="12"/>
  <c r="Y174" i="12"/>
  <c r="Y172" i="12"/>
  <c r="Y171" i="12"/>
  <c r="Y170" i="12"/>
  <c r="Y169" i="12"/>
  <c r="Y168" i="12"/>
  <c r="Y167" i="12"/>
  <c r="Y166" i="12"/>
  <c r="Y165" i="12"/>
  <c r="Y164" i="12"/>
  <c r="Y163" i="12"/>
  <c r="Y162" i="12"/>
  <c r="Y161" i="12"/>
  <c r="Y160" i="12"/>
  <c r="Y159" i="12"/>
  <c r="Y157" i="12"/>
  <c r="Y156" i="12"/>
  <c r="Y155" i="12"/>
  <c r="Y154" i="12"/>
  <c r="Y153" i="12"/>
  <c r="Y152" i="12"/>
  <c r="Y151" i="12"/>
  <c r="Y150" i="12"/>
  <c r="Y149" i="12"/>
  <c r="Y148" i="12"/>
  <c r="Y147" i="12"/>
  <c r="Y146" i="12"/>
  <c r="Y145" i="12"/>
  <c r="Y144" i="12"/>
  <c r="Y142" i="12"/>
  <c r="Y141" i="12"/>
  <c r="Y140" i="12"/>
  <c r="Y139" i="12"/>
  <c r="Y138" i="12"/>
  <c r="Y137" i="12"/>
  <c r="Y136" i="12"/>
  <c r="Y135" i="12"/>
  <c r="Y134" i="12"/>
  <c r="Y133" i="12"/>
  <c r="Y132" i="12"/>
  <c r="Y131" i="12"/>
  <c r="Y130" i="12"/>
  <c r="Y129" i="12"/>
  <c r="Y127" i="12"/>
  <c r="Y126" i="12"/>
  <c r="Y125" i="12"/>
  <c r="Y124" i="12"/>
  <c r="Y123" i="12"/>
  <c r="Y122" i="12"/>
  <c r="Y121" i="12"/>
  <c r="Y120" i="12"/>
  <c r="Y119" i="12"/>
  <c r="Y118" i="12"/>
  <c r="Y117" i="12"/>
  <c r="Y116" i="12"/>
  <c r="Y115" i="12"/>
  <c r="Y114" i="12"/>
  <c r="Y112" i="12"/>
  <c r="Y111" i="12"/>
  <c r="Y110" i="12"/>
  <c r="Y109" i="12"/>
  <c r="Y108" i="12"/>
  <c r="Y107" i="12"/>
  <c r="Y106" i="12"/>
  <c r="Y105" i="12"/>
  <c r="Y104" i="12"/>
  <c r="Y103" i="12"/>
  <c r="Y102" i="12"/>
  <c r="Y101" i="12"/>
  <c r="Y100" i="12"/>
  <c r="Y99" i="12"/>
  <c r="Y97" i="12"/>
  <c r="Y96" i="12"/>
  <c r="Y95" i="12"/>
  <c r="Y94" i="12"/>
  <c r="Y93" i="12"/>
  <c r="Y92" i="12"/>
  <c r="Y91" i="12"/>
  <c r="Y90" i="12"/>
  <c r="Y89" i="12"/>
  <c r="Y88" i="12"/>
  <c r="Y87" i="12"/>
  <c r="Y86" i="12"/>
  <c r="Y85" i="12"/>
  <c r="Y84" i="12"/>
  <c r="Y69" i="12"/>
  <c r="Y37" i="12"/>
  <c r="Y36" i="12"/>
  <c r="Y35" i="12"/>
  <c r="Y34" i="12"/>
  <c r="Y33" i="12"/>
  <c r="Y32" i="12"/>
  <c r="Y31" i="12"/>
  <c r="Y30" i="12"/>
  <c r="Y29" i="12"/>
  <c r="Y28" i="12"/>
  <c r="Y27" i="12"/>
  <c r="Y26" i="12"/>
  <c r="Y25" i="12"/>
  <c r="Y23" i="12"/>
  <c r="Y22" i="12"/>
  <c r="Y8" i="12"/>
  <c r="Y82" i="12"/>
  <c r="Y81" i="12"/>
  <c r="Y80" i="12"/>
  <c r="Y79" i="12"/>
  <c r="Y78" i="12"/>
  <c r="Y77" i="12"/>
  <c r="Y76" i="12"/>
  <c r="Y75" i="12"/>
  <c r="Y74" i="12"/>
  <c r="Y73" i="12"/>
  <c r="Y72" i="12"/>
  <c r="Y71" i="12"/>
  <c r="Y70" i="12"/>
  <c r="Y21" i="12"/>
  <c r="Y20" i="12"/>
  <c r="Y19" i="12"/>
  <c r="Y18" i="12"/>
  <c r="Y17" i="12"/>
  <c r="Y16" i="12"/>
  <c r="Y15" i="12"/>
  <c r="Y14" i="12"/>
  <c r="Y13" i="12"/>
  <c r="Y12" i="12"/>
  <c r="Y11" i="12"/>
  <c r="Y10" i="12"/>
  <c r="Y9" i="12"/>
  <c r="Y7" i="12"/>
  <c r="U21" i="12"/>
  <c r="T8" i="12"/>
  <c r="T9" i="12"/>
  <c r="T10" i="12"/>
  <c r="T11" i="12"/>
  <c r="T12" i="12"/>
  <c r="T13" i="12"/>
  <c r="T14" i="12"/>
  <c r="T15" i="12"/>
  <c r="T16" i="12"/>
  <c r="T17" i="12"/>
  <c r="T18" i="12"/>
  <c r="T19" i="12"/>
  <c r="T20" i="12"/>
  <c r="T21" i="12"/>
  <c r="T22" i="12"/>
  <c r="T23"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0" i="12"/>
  <c r="T51" i="12"/>
  <c r="T52" i="12"/>
  <c r="T53" i="12"/>
  <c r="T54" i="12"/>
  <c r="T55" i="12"/>
  <c r="T56" i="12"/>
  <c r="T57" i="12"/>
  <c r="T58" i="12"/>
  <c r="T59" i="12"/>
  <c r="T60" i="12"/>
  <c r="T61" i="12"/>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T112" i="12"/>
  <c r="T113" i="12"/>
  <c r="T114" i="12"/>
  <c r="T115" i="12"/>
  <c r="T116" i="12"/>
  <c r="T117" i="12"/>
  <c r="T118" i="12"/>
  <c r="T119" i="12"/>
  <c r="T120" i="12"/>
  <c r="T121" i="12"/>
  <c r="T122" i="12"/>
  <c r="T123" i="12"/>
  <c r="T124" i="12"/>
  <c r="T125" i="12"/>
  <c r="T126" i="12"/>
  <c r="T127" i="12"/>
  <c r="T128" i="12"/>
  <c r="T129" i="12"/>
  <c r="T130" i="12"/>
  <c r="T131" i="12"/>
  <c r="T132" i="12"/>
  <c r="T133" i="12"/>
  <c r="T134" i="12"/>
  <c r="T135" i="12"/>
  <c r="T136" i="12"/>
  <c r="T137" i="12"/>
  <c r="T138" i="12"/>
  <c r="T139" i="12"/>
  <c r="T140" i="12"/>
  <c r="T141" i="12"/>
  <c r="T142" i="12"/>
  <c r="T143" i="12"/>
  <c r="T144" i="12"/>
  <c r="T145" i="12"/>
  <c r="T146" i="12"/>
  <c r="T147" i="12"/>
  <c r="T148" i="12"/>
  <c r="T149" i="12"/>
  <c r="T150" i="12"/>
  <c r="T151" i="12"/>
  <c r="T152" i="12"/>
  <c r="T153" i="12"/>
  <c r="T154" i="12"/>
  <c r="T155" i="12"/>
  <c r="T156" i="12"/>
  <c r="T157" i="12"/>
  <c r="T158" i="12"/>
  <c r="T159" i="12"/>
  <c r="T160" i="12"/>
  <c r="T161" i="12"/>
  <c r="T162" i="12"/>
  <c r="T163" i="12"/>
  <c r="T164" i="12"/>
  <c r="T165" i="12"/>
  <c r="T166" i="12"/>
  <c r="T167" i="12"/>
  <c r="T168" i="12"/>
  <c r="T169" i="12"/>
  <c r="T170" i="12"/>
  <c r="T171" i="12"/>
  <c r="T172" i="12"/>
  <c r="T173" i="12"/>
  <c r="T174" i="12"/>
  <c r="T175" i="12"/>
  <c r="T176" i="12"/>
  <c r="T177" i="12"/>
  <c r="T178" i="12"/>
  <c r="T179" i="12"/>
  <c r="T180" i="12"/>
  <c r="T181" i="12"/>
  <c r="T182" i="12"/>
  <c r="T183" i="12"/>
  <c r="T184" i="12"/>
  <c r="T185" i="12"/>
  <c r="T186" i="12"/>
  <c r="T187" i="12"/>
  <c r="T188" i="12"/>
  <c r="T189" i="12"/>
  <c r="T190" i="12"/>
  <c r="T191" i="12"/>
  <c r="T192" i="12"/>
  <c r="T193" i="12"/>
  <c r="T194" i="12"/>
  <c r="T195" i="12"/>
  <c r="T196" i="12"/>
  <c r="T197" i="12"/>
  <c r="T198" i="12"/>
  <c r="T199" i="12"/>
  <c r="T200" i="12"/>
  <c r="T201" i="12"/>
  <c r="T202" i="12"/>
  <c r="T203" i="12"/>
  <c r="T204" i="12"/>
  <c r="T205" i="12"/>
  <c r="T206" i="12"/>
  <c r="T207" i="12"/>
  <c r="T208" i="12"/>
  <c r="T209" i="12"/>
  <c r="T210" i="12"/>
  <c r="T211" i="12"/>
  <c r="T212" i="12"/>
  <c r="T213" i="12"/>
  <c r="T214" i="12"/>
  <c r="T215" i="12"/>
  <c r="T216" i="12"/>
  <c r="T217" i="12"/>
  <c r="T218" i="12"/>
  <c r="T219" i="12"/>
  <c r="T220" i="12"/>
  <c r="T221" i="12"/>
  <c r="T222" i="12"/>
  <c r="T223" i="12"/>
  <c r="T224" i="12"/>
  <c r="T225" i="12"/>
  <c r="T226" i="12"/>
  <c r="T227" i="12"/>
  <c r="T228" i="12"/>
  <c r="T229" i="12"/>
  <c r="T230" i="12"/>
  <c r="T231" i="12"/>
  <c r="T232" i="12"/>
  <c r="T233" i="12"/>
  <c r="T234" i="12"/>
  <c r="T235" i="12"/>
  <c r="T236" i="12"/>
  <c r="T237" i="12"/>
  <c r="T238" i="12"/>
  <c r="T239" i="12"/>
  <c r="T240" i="12"/>
  <c r="T241" i="12"/>
  <c r="T242" i="12"/>
  <c r="T243" i="12"/>
  <c r="T244" i="12"/>
  <c r="T245" i="12"/>
  <c r="T246" i="12"/>
  <c r="T247" i="12"/>
  <c r="T7" i="12"/>
  <c r="U227" i="12"/>
  <c r="U97" i="12"/>
  <c r="U96" i="12"/>
  <c r="U95" i="12"/>
  <c r="U94" i="12"/>
  <c r="U93" i="12"/>
  <c r="U92" i="12"/>
  <c r="U91" i="12"/>
  <c r="U90" i="12"/>
  <c r="U89" i="12"/>
  <c r="U88" i="12"/>
  <c r="U87" i="12"/>
  <c r="U86" i="12"/>
  <c r="U85" i="12"/>
  <c r="U84" i="12"/>
  <c r="U83" i="12"/>
  <c r="U69" i="12"/>
  <c r="U68" i="12"/>
  <c r="U247" i="12"/>
  <c r="U246" i="12"/>
  <c r="U245" i="12"/>
  <c r="U244" i="12"/>
  <c r="U243" i="12"/>
  <c r="U242" i="12"/>
  <c r="U241" i="12"/>
  <c r="U240" i="12"/>
  <c r="U239" i="12"/>
  <c r="U238" i="12"/>
  <c r="U237" i="12"/>
  <c r="U236" i="12"/>
  <c r="U235" i="12"/>
  <c r="U234" i="12"/>
  <c r="U233" i="12"/>
  <c r="U232" i="12"/>
  <c r="U231" i="12"/>
  <c r="U230" i="12"/>
  <c r="U229" i="12"/>
  <c r="U228" i="12"/>
  <c r="U226" i="12"/>
  <c r="U225" i="12"/>
  <c r="U224" i="12"/>
  <c r="U223" i="12"/>
  <c r="U222" i="12"/>
  <c r="U221" i="12"/>
  <c r="U220" i="12"/>
  <c r="U219" i="12"/>
  <c r="U218" i="12"/>
  <c r="U217" i="12"/>
  <c r="U216" i="12"/>
  <c r="U215" i="12"/>
  <c r="U214" i="12"/>
  <c r="U213" i="12"/>
  <c r="U212" i="12"/>
  <c r="U211" i="12"/>
  <c r="U210" i="12"/>
  <c r="U209" i="12"/>
  <c r="U208" i="12"/>
  <c r="U207" i="12"/>
  <c r="U206" i="12"/>
  <c r="U205" i="12"/>
  <c r="U204" i="12"/>
  <c r="U203" i="12"/>
  <c r="U202" i="12"/>
  <c r="U201" i="12"/>
  <c r="U200" i="12"/>
  <c r="U199" i="12"/>
  <c r="U198" i="12"/>
  <c r="U197" i="12"/>
  <c r="U196" i="12"/>
  <c r="U195" i="12"/>
  <c r="U194" i="12"/>
  <c r="U193" i="12"/>
  <c r="U192" i="12"/>
  <c r="U191" i="12"/>
  <c r="U190" i="12"/>
  <c r="U189" i="12"/>
  <c r="U188" i="12"/>
  <c r="U187" i="12"/>
  <c r="U186" i="12"/>
  <c r="U185" i="12"/>
  <c r="U184" i="12"/>
  <c r="U183" i="12"/>
  <c r="U182" i="12"/>
  <c r="U181" i="12"/>
  <c r="U180" i="12"/>
  <c r="U179" i="12"/>
  <c r="U178" i="12"/>
  <c r="U177" i="12"/>
  <c r="U176" i="12"/>
  <c r="U175" i="12"/>
  <c r="U174" i="12"/>
  <c r="U173" i="12"/>
  <c r="U172" i="12"/>
  <c r="U171" i="12"/>
  <c r="U170" i="12"/>
  <c r="U169" i="12"/>
  <c r="U168" i="12"/>
  <c r="U167" i="12"/>
  <c r="U166" i="12"/>
  <c r="U165" i="12"/>
  <c r="U164" i="12"/>
  <c r="U163" i="12"/>
  <c r="U162" i="12"/>
  <c r="U161" i="12"/>
  <c r="U160" i="12"/>
  <c r="U159" i="12"/>
  <c r="U158" i="12"/>
  <c r="U157" i="12"/>
  <c r="U156" i="12"/>
  <c r="U155" i="12"/>
  <c r="U154" i="12"/>
  <c r="U153" i="12"/>
  <c r="U152" i="12"/>
  <c r="U151" i="12"/>
  <c r="U150" i="12"/>
  <c r="U149" i="12"/>
  <c r="U148" i="12"/>
  <c r="U147" i="12"/>
  <c r="U146" i="12"/>
  <c r="U145" i="12"/>
  <c r="U144" i="12"/>
  <c r="U143" i="12"/>
  <c r="U142" i="12"/>
  <c r="U141" i="12"/>
  <c r="U140" i="12"/>
  <c r="U139" i="12"/>
  <c r="U138" i="12"/>
  <c r="U137" i="12"/>
  <c r="U136" i="12"/>
  <c r="U135" i="12"/>
  <c r="U134" i="12"/>
  <c r="U133" i="12"/>
  <c r="U132" i="12"/>
  <c r="U131" i="12"/>
  <c r="U130" i="12"/>
  <c r="U129" i="12"/>
  <c r="U128" i="12"/>
  <c r="U127" i="12"/>
  <c r="U126" i="12"/>
  <c r="U125" i="12"/>
  <c r="U124" i="12"/>
  <c r="U123" i="12"/>
  <c r="U122" i="12"/>
  <c r="U121" i="12"/>
  <c r="U120" i="12"/>
  <c r="U119" i="12"/>
  <c r="U118" i="12"/>
  <c r="U117" i="12"/>
  <c r="U116" i="12"/>
  <c r="U115" i="12"/>
  <c r="U114" i="12"/>
  <c r="U113" i="12"/>
  <c r="U112" i="12"/>
  <c r="U111" i="12"/>
  <c r="U110" i="12"/>
  <c r="U109" i="12"/>
  <c r="U108" i="12"/>
  <c r="U107" i="12"/>
  <c r="U106" i="12"/>
  <c r="U105" i="12"/>
  <c r="U104" i="12"/>
  <c r="U103" i="12"/>
  <c r="U102" i="12"/>
  <c r="U101" i="12"/>
  <c r="U100" i="12"/>
  <c r="U99" i="12"/>
  <c r="U98" i="12"/>
  <c r="U82" i="12"/>
  <c r="U81" i="12"/>
  <c r="U80" i="12"/>
  <c r="U79" i="12"/>
  <c r="U78" i="12"/>
  <c r="U77" i="12"/>
  <c r="U76" i="12"/>
  <c r="U75" i="12"/>
  <c r="U74" i="12"/>
  <c r="U73" i="12"/>
  <c r="U72" i="12"/>
  <c r="U71" i="12"/>
  <c r="U70" i="12"/>
  <c r="U67" i="12"/>
  <c r="T6" i="4"/>
  <c r="L9" i="4" s="1"/>
  <c r="U66" i="12"/>
  <c r="U65" i="12"/>
  <c r="U64" i="12"/>
  <c r="U63" i="12"/>
  <c r="U62" i="12"/>
  <c r="U61" i="12"/>
  <c r="U60" i="12"/>
  <c r="U59" i="12"/>
  <c r="U58" i="12"/>
  <c r="U57" i="12"/>
  <c r="U56" i="12"/>
  <c r="U55" i="12"/>
  <c r="U54" i="12"/>
  <c r="U53" i="12"/>
  <c r="U52" i="12"/>
  <c r="U51" i="12"/>
  <c r="U50" i="12"/>
  <c r="U49" i="12"/>
  <c r="U48" i="12"/>
  <c r="U47" i="12"/>
  <c r="U46" i="12"/>
  <c r="U45" i="12"/>
  <c r="U44" i="12"/>
  <c r="U43" i="12"/>
  <c r="U42" i="12"/>
  <c r="U41" i="12"/>
  <c r="U40" i="12"/>
  <c r="U39" i="12"/>
  <c r="U38" i="12"/>
  <c r="U37" i="12"/>
  <c r="U36" i="12"/>
  <c r="U35" i="12"/>
  <c r="U34" i="12"/>
  <c r="U33" i="12"/>
  <c r="U32" i="12"/>
  <c r="U31" i="12"/>
  <c r="U30" i="12"/>
  <c r="U29" i="12"/>
  <c r="U28" i="12"/>
  <c r="U27" i="12"/>
  <c r="U26" i="12"/>
  <c r="U25" i="12"/>
  <c r="U23" i="12"/>
  <c r="U22" i="12"/>
  <c r="U20" i="12"/>
  <c r="U19" i="12"/>
  <c r="U18" i="12"/>
  <c r="U17" i="12"/>
  <c r="U16" i="12"/>
  <c r="U15" i="12"/>
  <c r="U14" i="12"/>
  <c r="U13" i="12"/>
  <c r="U12" i="12"/>
  <c r="U11" i="12"/>
  <c r="U10" i="12"/>
  <c r="U9" i="12"/>
  <c r="U8" i="12"/>
  <c r="H3" i="2"/>
  <c r="F3" i="9"/>
  <c r="U7" i="12"/>
  <c r="F3" i="2"/>
  <c r="L3" i="10"/>
  <c r="D3" i="10"/>
  <c r="D2" i="10"/>
  <c r="J1" i="10"/>
  <c r="D1" i="10"/>
  <c r="H3" i="9"/>
  <c r="C3" i="9"/>
  <c r="C2" i="9"/>
  <c r="G1" i="9"/>
  <c r="C1" i="9"/>
  <c r="G3" i="8"/>
  <c r="E3" i="8"/>
  <c r="B3" i="8"/>
  <c r="B2" i="8"/>
  <c r="F1" i="8"/>
  <c r="B1" i="8"/>
  <c r="H3" i="7"/>
  <c r="F3" i="7"/>
  <c r="C3" i="7"/>
  <c r="C2" i="7"/>
  <c r="G1" i="7"/>
  <c r="C1" i="7"/>
  <c r="H3" i="6"/>
  <c r="F3" i="6"/>
  <c r="C3" i="6"/>
  <c r="C2" i="6"/>
  <c r="G1" i="6"/>
  <c r="C1" i="6"/>
  <c r="N3" i="1"/>
  <c r="K3" i="1"/>
  <c r="E3" i="1"/>
  <c r="E2" i="1"/>
  <c r="M1" i="1"/>
  <c r="E1" i="1"/>
  <c r="D3" i="5"/>
  <c r="D2" i="5"/>
  <c r="D1" i="5"/>
  <c r="I3" i="4"/>
  <c r="C3" i="4"/>
  <c r="C2" i="4"/>
  <c r="C1" i="4"/>
  <c r="C3" i="2"/>
  <c r="C2" i="2"/>
  <c r="G1" i="2"/>
  <c r="C1" i="2"/>
  <c r="C7" i="4" l="1"/>
  <c r="C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Armando Monroy Rodriguez</author>
  </authors>
  <commentList>
    <comment ref="F23" authorId="0" shapeId="0" xr:uid="{00000000-0006-0000-0100-000001000000}">
      <text>
        <r>
          <rPr>
            <b/>
            <sz val="9"/>
            <color indexed="81"/>
            <rFont val="Tahoma"/>
            <family val="2"/>
          </rPr>
          <t xml:space="preserve">No diligenciar esta casilla conteste las preguntas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Julie Paola Prieto Barrero</author>
  </authors>
  <commentList>
    <comment ref="C6" authorId="0" shapeId="0" xr:uid="{00000000-0006-0000-0300-000001000000}">
      <text>
        <r>
          <rPr>
            <b/>
            <sz val="11"/>
            <color indexed="81"/>
            <rFont val="Arial"/>
            <family val="2"/>
          </rPr>
          <t>Seleccione una opción de la lista desplegable</t>
        </r>
        <r>
          <rPr>
            <sz val="11"/>
            <color indexed="81"/>
            <rFont val="Arial"/>
            <family val="2"/>
          </rPr>
          <t xml:space="preserve">
</t>
        </r>
        <r>
          <rPr>
            <b/>
            <sz val="11"/>
            <color indexed="81"/>
            <rFont val="Arial"/>
            <family val="2"/>
          </rPr>
          <t>de acuerdo a los ingresos ordinarios</t>
        </r>
      </text>
    </comment>
    <comment ref="C7" authorId="1" shapeId="0" xr:uid="{00000000-0006-0000-0300-000002000000}">
      <text>
        <r>
          <rPr>
            <b/>
            <sz val="9"/>
            <color indexed="81"/>
            <rFont val="Tahoma"/>
            <family val="2"/>
          </rPr>
          <t>Por favor NO escriba en este campo</t>
        </r>
        <r>
          <rPr>
            <sz val="9"/>
            <color indexed="81"/>
            <rFont val="Tahoma"/>
            <family val="2"/>
          </rPr>
          <t xml:space="preserve">
</t>
        </r>
      </text>
    </comment>
    <comment ref="C9" authorId="0" shapeId="0" xr:uid="{00000000-0006-0000-0300-000003000000}">
      <text>
        <r>
          <rPr>
            <b/>
            <sz val="10"/>
            <color indexed="81"/>
            <rFont val="Arial"/>
            <family val="2"/>
          </rPr>
          <t>Por favor NO escriba en este campo</t>
        </r>
        <r>
          <rPr>
            <sz val="9"/>
            <color indexed="81"/>
            <rFont val="Tahoma"/>
            <family val="2"/>
          </rPr>
          <t xml:space="preserve">
</t>
        </r>
      </text>
    </comment>
    <comment ref="L9" authorId="0" shapeId="0" xr:uid="{00000000-0006-0000-0300-000004000000}">
      <text>
        <r>
          <rPr>
            <b/>
            <sz val="10"/>
            <color indexed="81"/>
            <rFont val="Arial"/>
            <family val="2"/>
          </rPr>
          <t>Por favor NO escriba en este campo</t>
        </r>
        <r>
          <rPr>
            <sz val="9"/>
            <color indexed="81"/>
            <rFont val="Tahoma"/>
            <family val="2"/>
          </rPr>
          <t xml:space="preserve">
</t>
        </r>
      </text>
    </comment>
    <comment ref="C11" authorId="0" shapeId="0" xr:uid="{00000000-0006-0000-0300-000005000000}">
      <text>
        <r>
          <rPr>
            <b/>
            <sz val="10"/>
            <color indexed="81"/>
            <rFont val="Arial"/>
            <family val="2"/>
          </rPr>
          <t>Seleccione una opción de la lista desplegable</t>
        </r>
      </text>
    </comment>
    <comment ref="G27" authorId="2" shapeId="0" xr:uid="{00000000-0006-0000-0300-000006000000}">
      <text>
        <r>
          <rPr>
            <sz val="11"/>
            <color theme="1"/>
            <rFont val="Calibri"/>
            <family val="2"/>
            <scheme val="minor"/>
          </rPr>
          <t xml:space="preserve">Seleccione una opción de la lista desplegable
</t>
        </r>
      </text>
    </comment>
    <comment ref="G28" authorId="2" shapeId="0" xr:uid="{00000000-0006-0000-0300-000007000000}">
      <text>
        <r>
          <rPr>
            <sz val="11"/>
            <color theme="1"/>
            <rFont val="Calibri"/>
            <family val="2"/>
            <scheme val="minor"/>
          </rPr>
          <t xml:space="preserve">Seleccione una opción de la lista desplegable
</t>
        </r>
      </text>
    </comment>
    <comment ref="F30" authorId="2" shapeId="0" xr:uid="{00000000-0006-0000-0300-000008000000}">
      <text>
        <r>
          <rPr>
            <sz val="11"/>
            <color theme="1"/>
            <rFont val="Calibri"/>
            <family val="2"/>
            <scheme val="minor"/>
          </rPr>
          <t xml:space="preserve">Una referencia es un valor único asignado por el fabricante, que puede ser un código numérico o alfanumérico. En este campo se debe diligenciar tanto el código como la descripción de la referencia del producto.
</t>
        </r>
      </text>
    </comment>
    <comment ref="G30" authorId="1" shapeId="0" xr:uid="{00000000-0006-0000-0300-000009000000}">
      <text>
        <r>
          <rPr>
            <sz val="11"/>
            <color theme="1"/>
            <rFont val="Calibri"/>
            <family val="2"/>
            <scheme val="minor"/>
          </rPr>
          <t xml:space="preserve">Una presentación comercial de un RDIV es la forma en que un producto se comercializa y se entrega al mercado, incluyendo la cantidad de unidades por empaque o envase. </t>
        </r>
      </text>
    </comment>
    <comment ref="J30" authorId="2" shapeId="0" xr:uid="{00000000-0006-0000-0300-00000A000000}">
      <text>
        <r>
          <rPr>
            <sz val="11"/>
            <color theme="1"/>
            <rFont val="Calibri"/>
            <family val="2"/>
            <scheme val="minor"/>
          </rPr>
          <t>Los componentes de un RDIV son los elementos que conforman un producto completo y permiten su función de diagnóstico. Esta información se encuentra en el inserto del producto. Si un producto contiene mas de una descripción con diferentes componentes, esta información deberá diligenciarse en este campo.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Julie Paola Prieto Barrero</author>
    <author>JuanMa</author>
  </authors>
  <commentList>
    <comment ref="C6" authorId="0" shapeId="0" xr:uid="{00000000-0006-0000-0400-000001000000}">
      <text>
        <r>
          <rPr>
            <b/>
            <sz val="10"/>
            <color indexed="81"/>
            <rFont val="Arial"/>
            <family val="2"/>
          </rPr>
          <t>Seleccione una opción de la lista desplegable
de acuerdo a los ingresos ordinarios</t>
        </r>
        <r>
          <rPr>
            <sz val="10"/>
            <color indexed="81"/>
            <rFont val="Arial"/>
            <family val="2"/>
          </rPr>
          <t xml:space="preserve">
</t>
        </r>
      </text>
    </comment>
    <comment ref="K6" authorId="0" shapeId="0" xr:uid="{00000000-0006-0000-0400-000002000000}">
      <text>
        <r>
          <rPr>
            <b/>
            <sz val="10"/>
            <color indexed="81"/>
            <rFont val="Arial"/>
            <family val="2"/>
          </rPr>
          <t>Por favor NO escriba en este campo</t>
        </r>
        <r>
          <rPr>
            <sz val="9"/>
            <color indexed="81"/>
            <rFont val="Tahoma"/>
            <family val="2"/>
          </rPr>
          <t xml:space="preserve">
</t>
        </r>
      </text>
    </comment>
    <comment ref="C7" authorId="1" shapeId="0" xr:uid="{00000000-0006-0000-0400-000003000000}">
      <text>
        <r>
          <rPr>
            <b/>
            <sz val="9"/>
            <color indexed="81"/>
            <rFont val="Tahoma"/>
            <family val="2"/>
          </rPr>
          <t>Por favor NO escriba en este campo</t>
        </r>
        <r>
          <rPr>
            <sz val="9"/>
            <color indexed="81"/>
            <rFont val="Tahoma"/>
            <family val="2"/>
          </rPr>
          <t xml:space="preserve">
</t>
        </r>
      </text>
    </comment>
    <comment ref="C9" authorId="0" shapeId="0" xr:uid="{00000000-0006-0000-0400-000004000000}">
      <text>
        <r>
          <rPr>
            <b/>
            <sz val="10"/>
            <color indexed="81"/>
            <rFont val="Arial"/>
            <family val="2"/>
          </rPr>
          <t>Seleccione una opción de la lista desplegable</t>
        </r>
        <r>
          <rPr>
            <sz val="9"/>
            <color indexed="81"/>
            <rFont val="Tahoma"/>
            <family val="2"/>
          </rPr>
          <t xml:space="preserve">
</t>
        </r>
      </text>
    </comment>
    <comment ref="G9" authorId="0" shapeId="0" xr:uid="{00000000-0006-0000-0400-000005000000}">
      <text>
        <r>
          <rPr>
            <b/>
            <sz val="10"/>
            <color indexed="81"/>
            <rFont val="Arial"/>
            <family val="2"/>
          </rPr>
          <t>Seleccione una opción de la lista desplegable</t>
        </r>
        <r>
          <rPr>
            <sz val="9"/>
            <color indexed="81"/>
            <rFont val="Tahoma"/>
            <family val="2"/>
          </rPr>
          <t xml:space="preserve">
</t>
        </r>
      </text>
    </comment>
    <comment ref="I22" authorId="2" shapeId="0" xr:uid="{00000000-0006-0000-0400-000006000000}">
      <text>
        <r>
          <rPr>
            <sz val="11"/>
            <color theme="1"/>
            <rFont val="Calibri"/>
            <family val="2"/>
            <scheme val="minor"/>
          </rPr>
          <t>Una referencia es un valor único asignado por el fabricante, que puede ser un código numérico o alfanumérico. En este campo se debe diligenciar tanto el código como la descripción de la referencia del producto.</t>
        </r>
      </text>
    </comment>
    <comment ref="J22" authorId="3" shapeId="0" xr:uid="{00000000-0006-0000-0400-000007000000}">
      <text>
        <r>
          <rPr>
            <sz val="11"/>
            <color theme="1"/>
            <rFont val="Calibri"/>
            <family val="2"/>
            <scheme val="minor"/>
          </rPr>
          <t>Una presentación comercial de un RDIV es la forma en que un producto se comercializa y se entrega al mercado, incluyendo la cantidad de unidades por empaque o envase.</t>
        </r>
      </text>
    </comment>
    <comment ref="A26" authorId="3" shapeId="0" xr:uid="{00000000-0006-0000-0400-000008000000}">
      <text>
        <r>
          <rPr>
            <sz val="11"/>
            <color theme="1"/>
            <rFont val="Calibri"/>
            <family val="2"/>
            <scheme val="minor"/>
          </rPr>
          <t xml:space="preserve">Los componentes de un RDIV son los elementos que conforman un producto completo y permiten su función de diagnóstico. Esta información se puede encontrar en el inserto del producto. Si un producto contiene mas de una descripción con diferentes componentes, esta información deberá diligenciarse en este campo.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Julie Paola Prieto Barrero</author>
  </authors>
  <commentList>
    <comment ref="A15" authorId="0" shapeId="0" xr:uid="{00000000-0006-0000-0700-000001000000}">
      <text>
        <r>
          <rPr>
            <sz val="11"/>
            <color theme="1"/>
            <rFont val="Calibri"/>
            <family val="2"/>
            <scheme val="minor"/>
          </rPr>
          <t xml:space="preserve">El nombre del producto debe ser el aprobado en el registro sanitario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<sst xmlns="http://schemas.openxmlformats.org/spreadsheetml/2006/main" count="1635" uniqueCount="786">
  <si>
    <t>ASEGURAMIENTO SANITARIO</t>
  </si>
  <si>
    <t>REGISTROS SANITARIOS Y TRAMITES ASOCIADOS</t>
  </si>
  <si>
    <t>FORMATO ÚNICO DE DILIGENCIAMIENTO DE REACTIVOS DE DIAGNÓSTICO IN VITRO</t>
  </si>
  <si>
    <t>Código: ASS-RSA-FM006</t>
  </si>
  <si>
    <t>INSTRUCTIVO PARA EL DILIGENCIAMIENTO DE LOS FORMULARIOS DE REACTIVOS DE DIAGNÓSTICO IN VITRO.</t>
  </si>
  <si>
    <t>Con el fin de facilitar los trámites relacionados con Reactivos de Diagnóstico In Vitro, se presenta el siguiente instructivo:</t>
  </si>
  <si>
    <t>1. Ingrese a la página web del INVIMA www.invima.gov.co</t>
  </si>
  <si>
    <r>
      <rPr>
        <b/>
        <sz val="10"/>
        <rFont val="Arial"/>
        <family val="2"/>
      </rPr>
      <t>2.</t>
    </r>
    <r>
      <rPr>
        <sz val="10"/>
        <rFont val="Arial"/>
        <family val="2"/>
      </rPr>
      <t xml:space="preserve"> Ingrese por el enlace trámites y servicios</t>
    </r>
  </si>
  <si>
    <r>
      <rPr>
        <b/>
        <sz val="10"/>
        <color rgb="FF000000"/>
        <rFont val="Arial"/>
        <family val="2"/>
      </rPr>
      <t>3.</t>
    </r>
    <r>
      <rPr>
        <sz val="10"/>
        <color rgb="FF000000"/>
        <rFont val="Arial"/>
        <family val="2"/>
      </rPr>
      <t xml:space="preserve"> Ingrese en la opción Dispositivos Médicos</t>
    </r>
  </si>
  <si>
    <r>
      <rPr>
        <b/>
        <sz val="10"/>
        <color rgb="FF000000"/>
        <rFont val="Arial"/>
        <family val="2"/>
      </rPr>
      <t>4.</t>
    </r>
    <r>
      <rPr>
        <sz val="10"/>
        <color rgb="FF000000"/>
        <rFont val="Arial"/>
        <family val="2"/>
      </rPr>
      <t xml:space="preserve"> Ingrese a Reactivos de diagnóstico In Vitro y reactivos In Vitro/ Autorización de comercialización/documentos de interes</t>
    </r>
  </si>
  <si>
    <t>5. Descargue el formulario ASS-RSA-FM006, y diligéncielo</t>
  </si>
  <si>
    <r>
      <rPr>
        <b/>
        <sz val="10"/>
        <color rgb="FF000000"/>
        <rFont val="Arial"/>
        <family val="2"/>
      </rPr>
      <t>6.</t>
    </r>
    <r>
      <rPr>
        <sz val="10"/>
        <color rgb="FF000000"/>
        <rFont val="Arial"/>
        <family val="2"/>
      </rPr>
      <t xml:space="preserve"> Realice la clasificación de riesgo de Reactivos de uso diagnóstico in vitro Categorías I, II o III y seleccione el  área por producto o grupo de productos, cuando aplique.</t>
    </r>
  </si>
  <si>
    <r>
      <rPr>
        <b/>
        <sz val="10"/>
        <color rgb="FF000000"/>
        <rFont val="Arial"/>
        <family val="2"/>
      </rPr>
      <t xml:space="preserve">7. </t>
    </r>
    <r>
      <rPr>
        <sz val="10"/>
        <color rgb="FF000000"/>
        <rFont val="Arial"/>
        <family val="2"/>
      </rPr>
      <t>Tenga en cuenta que el formulario debe ser diligenciado en su totalidad para cada trámite, deberá seleccionar la primera hoja  correspondiente a la información básica para todos los trámites y luego las hojas correspondientes a su trámite.</t>
    </r>
  </si>
  <si>
    <r>
      <rPr>
        <b/>
        <sz val="10"/>
        <color rgb="FF000000"/>
        <rFont val="Arial"/>
        <family val="2"/>
      </rPr>
      <t>8.</t>
    </r>
    <r>
      <rPr>
        <sz val="10"/>
        <color rgb="FF000000"/>
        <rFont val="Arial"/>
        <family val="2"/>
      </rPr>
      <t xml:space="preserve"> Una vez se han diligenciado los formularios de solicitud, diligencie la hoja anexa (datos de verificación) en lo correspondiente al trámite que va a solicitar, coloque los números de los folios correspondientes a los documentos que se describen para cada solicitud.</t>
    </r>
  </si>
  <si>
    <t>NOTAS IMPORTANTES:</t>
  </si>
  <si>
    <r>
      <rPr>
        <b/>
        <sz val="10"/>
        <color rgb="FF000000"/>
        <rFont val="Arial"/>
        <family val="2"/>
      </rPr>
      <t>*</t>
    </r>
    <r>
      <rPr>
        <sz val="10"/>
        <color rgb="FF000000"/>
        <rFont val="Arial"/>
        <family val="2"/>
      </rPr>
      <t>Es de aclarar que el trámite deberá  ser radicado en  línea, mediante la Oficina Virtual, siguiendo el enlace:  www.invima.gov.co/Oficina Virtual/ Atención al Ciudadano/ Enviar una nueva solicitud (Recuerde que Usted debe tener creado su usuario y clave para ingresar a este enlace, y tenga en cuenta la guía de requisitos técnicos que se encuentra anexo a este enlace) o por medio  del aplicativo que tenga habilitado el Invima.</t>
    </r>
  </si>
  <si>
    <t>* Teniendo en cuenta que los procesos de tramites automáticos, citan textualmente lo diligenciado por el interesado en el formulario, es necesario que se revise la información que se allega con sumo cuidado ya que ésta será replicada en el acto administrativo.</t>
  </si>
  <si>
    <t>* Tenga en cuenta que los documentos que se solicitan son de obligatorio cumplimiento, por lo cual, si no se encuentran soportados en la solicitud no es viable acceder de forma positiva su trámite</t>
  </si>
  <si>
    <t>* Tenga en cuenta que en el sticker de radicación se asigna una llave, la cual le permitirá consultar el estado de su trámite por la página web del INVIMA - Ingresando por: Tramites y Servicios / Tramites en Línea / Clic Aquí</t>
  </si>
  <si>
    <t>* Recuerde que los tramites automáticos, se encuentran sujetos a un control posterior, por lo cual es necesario que consulte el estado de su trámite durante la vigencia del mismo, en la página web del INVIMA - Ingresando por: Tramites en Línea / Clic Aquí</t>
  </si>
  <si>
    <t>*Es importante que al radicar el trámite solicitado se verifiquen los datos básicos para la notificación de los actos administrativos.       RECUERDE: la actualización de los datos ante el INVIMA son responsabilidad del usuario.</t>
  </si>
  <si>
    <t>FORMULARIO ÚNICO DE SOLICITUD REGISTRO SANITARIO, RENOVACIÓN Y MODIFICACIÒN PARA REACTIVOS DE DIAGNOSTICO IN VITRO - DECRETO 3770 DE 2004</t>
  </si>
  <si>
    <t>El INVIMA requiere para el ejercicio de sus funciones, recolectar datos personales de sus usuarios e incorporarlos en bases de datos.  Por lo tanto, el INVIMA le informa que con la presente solicitud  usted acepta el tratamiento de los mismos, de acuerdo con lo establecido en la ley 1581 de 2012 y en la política de tratamiento y protección de datos personales, la cual puede consultar en www.invima.gov.co</t>
  </si>
  <si>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</si>
  <si>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t xml:space="preserve"> 1.1  DATOS GENERALES DEL TITULAR</t>
  </si>
  <si>
    <t>Nombre o Razón Social</t>
  </si>
  <si>
    <t xml:space="preserve">NIT: </t>
  </si>
  <si>
    <t>Dirección:</t>
  </si>
  <si>
    <t>Teléfono:</t>
  </si>
  <si>
    <t>Ciudad:</t>
  </si>
  <si>
    <t>Dpto.:</t>
  </si>
  <si>
    <t>País:</t>
  </si>
  <si>
    <t xml:space="preserve">Representante Legal </t>
  </si>
  <si>
    <t>C.C. No. / C.E. No.:</t>
  </si>
  <si>
    <t>Apoderado:</t>
  </si>
  <si>
    <t>T.P. No.:</t>
  </si>
  <si>
    <t>Dirección de Notificación:</t>
  </si>
  <si>
    <t>E-mail:</t>
  </si>
  <si>
    <r>
      <t xml:space="preserve">Autorizo al INVIMA a realizar la </t>
    </r>
    <r>
      <rPr>
        <b/>
        <u/>
        <sz val="12"/>
        <rFont val="Arial"/>
        <family val="2"/>
      </rPr>
      <t>notificación de manera electrónica</t>
    </r>
    <r>
      <rPr>
        <b/>
        <sz val="12"/>
        <rFont val="Arial"/>
        <family val="2"/>
      </rPr>
      <t xml:space="preserve"> de acuerdo con los artículos 54 y 56 de la ley 1437 de 2011 al correo electrónico suministrado en este formulario. Seleccione SI o NO  </t>
    </r>
  </si>
  <si>
    <t>Ver condiciones</t>
  </si>
  <si>
    <r>
      <t xml:space="preserve">1.2 DATOS DEL RESPONSABLE DE LA TRANSACCIÓN BANCARIA </t>
    </r>
    <r>
      <rPr>
        <b/>
        <i/>
        <sz val="10"/>
        <rFont val="Arial"/>
        <family val="2"/>
      </rPr>
      <t>(No aplica para desgloses ni cancelaciones)</t>
    </r>
  </si>
  <si>
    <t>Nombre/ Razón social:</t>
  </si>
  <si>
    <t>NIT:</t>
  </si>
  <si>
    <t xml:space="preserve">Dirección: </t>
  </si>
  <si>
    <t>No. consignación (referencia):</t>
  </si>
  <si>
    <t>Código de la tasa:</t>
  </si>
  <si>
    <t>Valor ($):</t>
  </si>
  <si>
    <t>En caso de existir cesión por los derechos de uso de una tasa que no figure a nombre del titular declarado, deberá adjuntar el documento soporte que lo sustente:</t>
  </si>
  <si>
    <t>AUTORIZACIÓN DE USO DE LA TASA</t>
  </si>
  <si>
    <t>NO</t>
  </si>
  <si>
    <t xml:space="preserve">  </t>
  </si>
  <si>
    <t xml:space="preserve"> DE UN TERCERO AL TITULAR </t>
  </si>
  <si>
    <t>SI</t>
  </si>
  <si>
    <t>FOLIO</t>
  </si>
  <si>
    <r>
      <t xml:space="preserve"> 1.3  TIPO DE TRÁMITE QUE DESEA REALIZAR </t>
    </r>
    <r>
      <rPr>
        <sz val="10"/>
        <rFont val="Arial"/>
        <family val="2"/>
      </rPr>
      <t xml:space="preserve">(Marque con una X en la celda de color correspondiente al  tipo de trámite que requiere y luego </t>
    </r>
    <r>
      <rPr>
        <i/>
        <sz val="10"/>
        <rFont val="Arial"/>
        <family val="2"/>
      </rPr>
      <t>Seleccione la opción "IR A..." para ser di</t>
    </r>
    <r>
      <rPr>
        <b/>
        <i/>
        <sz val="10"/>
        <rFont val="Arial"/>
        <family val="2"/>
      </rPr>
      <t>reccionado al formulario del trámite a solicitar.)</t>
    </r>
  </si>
  <si>
    <t>IR</t>
  </si>
  <si>
    <t>EXPEDICIÓN DE REGISTRO SANITARIO O RENOVACIÓN AUTOMÁTICO</t>
  </si>
  <si>
    <t xml:space="preserve">EXPEDICIÓN DE REGISTRO SANITARIO O RENOVACIÓN CON ESTUDIO PREVIO  </t>
  </si>
  <si>
    <t>MODIFICACIÓN</t>
  </si>
  <si>
    <t>CERTIFICACIÓN CON O SIN REGISTRO SANITARIO</t>
  </si>
  <si>
    <t>AUTORIZACIÓN CON O SIN REGISTRO SANITARIO</t>
  </si>
  <si>
    <t>DESGLOSE</t>
  </si>
  <si>
    <t>CANCELACIÓN (PÉRDIDA DE FUERZA EJECUTORIA)</t>
  </si>
  <si>
    <t>Señor(a) Usuario(a):</t>
  </si>
  <si>
    <t>TENGA EN CUENTA QUE....</t>
  </si>
  <si>
    <t>Al seleccionar el tipo de trámite, usted será direccionado al formulario que debe diligenciar para ese tipo de trámite.</t>
  </si>
  <si>
    <t>Todos los formularios deben ser diligenciados con letra clara y legible a tinta de color negro.  No se aceptarán enmendaduras ni tachones.</t>
  </si>
  <si>
    <t>Toda solicitud presentada en este formulario deberá ser firmada por el representante legal o el apoderado que sea declarado en el subnumeral 1.1 de este formulario inicial.</t>
  </si>
  <si>
    <t>Toda documentación a radicar debe estar foliado (numerado).</t>
  </si>
  <si>
    <t>En particular para el formulario de solicitud de registro sanitario y renovación automática de Reactivos de diagnóstico in vitro, tenga en consideración que la información de cada uno de los  productos de uno (1) hasta quince (15) debe estar  soportada dentro del expediente. Para cada uno de los productos debe organizarse  la información de soporte en el mismo orden en que se lista en el formulario.</t>
  </si>
  <si>
    <t>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Reactivos de Diagnóstico In vitro.</t>
  </si>
  <si>
    <t>FORMULARIO DE NOTIFICACIÓN ELECTRONICA</t>
  </si>
  <si>
    <r>
      <rPr>
        <sz val="10"/>
        <color rgb="FF000000"/>
        <rFont val="Arial"/>
        <family val="2"/>
      </rPr>
      <t xml:space="preserve">Respetado Usuario: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•Habida cuenta de que la dirección suministrada por el interesado se presume propia, el usuario se obliga a utilizarla directamente y no podrá alegar en ningún caso, desconocimiento de los actos notificados por operaciones en el buzón delegadas en terceros. 
• El Invima envía a la dirección electrónica suministrada una comunicación mediante la cual remite el acto administrativo adjuntando el documento en formato PDF.
• Los términos de interposición de los recursos y los de ejecutoria empezarán a contar desde el día siguiente a la notificación electrónica, es decir, desde el día siguiente a que el mensaje de datos haya sido dispuesto en la bandeja de entrada del correo electrónico del usuario.
•Para el efecto, dadas las características del correo electrónico certificado, la entidad registrará la fecha y hora reportada en la confirmación de entrega del mensaje de datos, a través del cual se dispuso el acto en su buzón de correo electrónico. 
•La notificación que por este medio se efectúe tiene los mismos efectos de la que se realiza en forma personal por el Funcionario competente.
•El acuse de recibo del mensaje con la fecha en que se entiende notificado el acto tendrá el soporte respectivo.
• Obligaciones del usuario:
- Operar de manera directa su buzón de correo electrónico. 
- Revisar continuamente su correo electrónico.
- Informar a la entidad en el caso de que el usuario decida cambiar de dirección de correo electrónico para el proceso de notificaciones electrónicas.
- la actualización de correos electrónicos, debe ser autogestionada por el titular del registro o su apoderado, en cada uno de los  radicados que desee realizar el cambio, ingresando a través de la página web del Instituto por trámites en línea: </t>
    </r>
    <r>
      <rPr>
        <sz val="10"/>
        <color rgb="FF00B0F0"/>
        <rFont val="Arial"/>
        <family val="2"/>
      </rPr>
      <t>https://enlinea.invima.gov.co/rs/login/loginUsuario.jsp</t>
    </r>
    <r>
      <rPr>
        <sz val="10"/>
        <color rgb="FF000000"/>
        <rFont val="Arial"/>
        <family val="2"/>
      </rPr>
      <t xml:space="preserve">. la actualización de correo electrónico se tomará a partir de la realización efectiva de la misma y, sobre las posteriores notificaciones y actuaciones administrativas en curso.
- Informar de manera inmediata al Instituto cualquier inconveniente relacionado con la recepción o apertura del correo o documento mediante el cual se realiza la notificación electrónica. En tal caso el error o defecto deberá reportarse al correo </t>
    </r>
    <r>
      <rPr>
        <sz val="10"/>
        <color rgb="FF00B0F0"/>
        <rFont val="Arial"/>
        <family val="2"/>
      </rPr>
      <t>ayudavirtual@invima.gov.co</t>
    </r>
    <r>
      <rPr>
        <sz val="10"/>
        <color rgb="FF000000"/>
        <rFont val="Arial"/>
        <family val="2"/>
      </rPr>
      <t xml:space="preserve"> indicando el inconveniente y reenviando el mensaje de datos remitido por la entidad.</t>
    </r>
  </si>
  <si>
    <t>FORMULARIO ÚNICO DE SOLICITUD DE REGISTRO SANITARIO AUTOMÁTICO O RENOVACIÓN PARA REACTIVOS DE DIAGNÓSTICO  IN VITRO CATEGORIA I y II- DECRETO 3770 DE 2004</t>
  </si>
  <si>
    <t xml:space="preserve">Seleccione el tipo de tramite </t>
  </si>
  <si>
    <t xml:space="preserve">RENOVACION </t>
  </si>
  <si>
    <t>Seleccione la cantidad de productos a registrar o renovar</t>
  </si>
  <si>
    <t>Código de la tarifa</t>
  </si>
  <si>
    <t>UVB A PAGAR</t>
  </si>
  <si>
    <t>MODALIDAD:</t>
  </si>
  <si>
    <r>
      <t xml:space="preserve">NO. DE EXPEDIENTE </t>
    </r>
    <r>
      <rPr>
        <b/>
        <sz val="16"/>
        <rFont val="Arial"/>
        <family val="2"/>
      </rPr>
      <t>*</t>
    </r>
  </si>
  <si>
    <r>
      <t xml:space="preserve">NÚMERO DE REGISTRO </t>
    </r>
    <r>
      <rPr>
        <b/>
        <sz val="16"/>
        <rFont val="Arial"/>
        <family val="2"/>
      </rPr>
      <t>*</t>
    </r>
  </si>
  <si>
    <r>
      <t>Diligenciar los campos marcados con (</t>
    </r>
    <r>
      <rPr>
        <b/>
        <sz val="16"/>
        <rFont val="Arial"/>
        <family val="2"/>
      </rPr>
      <t>*</t>
    </r>
    <r>
      <rPr>
        <sz val="11"/>
        <rFont val="Arial"/>
        <family val="2"/>
      </rPr>
      <t>) en caso de haber seleccionado el tramite de renovación</t>
    </r>
  </si>
  <si>
    <t>1. INFORMACION DE LOS ROLES DEL REGISTRO SANITARIO</t>
  </si>
  <si>
    <t xml:space="preserve">Fabricante </t>
  </si>
  <si>
    <t>Ubicación (dirección y ciudad o país)</t>
  </si>
  <si>
    <t>1.</t>
  </si>
  <si>
    <t>2.</t>
  </si>
  <si>
    <t>3.</t>
  </si>
  <si>
    <t>Importador (es)</t>
  </si>
  <si>
    <t>Almacenador – Acondicionador</t>
  </si>
  <si>
    <t>2. INFORMACION DEL PRODUCTO</t>
  </si>
  <si>
    <t>CATEGORÍA</t>
  </si>
  <si>
    <t>UNO (I)</t>
  </si>
  <si>
    <t>AREA CATEGORÍA I</t>
  </si>
  <si>
    <t>DOS (II)</t>
  </si>
  <si>
    <t>AREA CATEGORÍA II</t>
  </si>
  <si>
    <t>NOMBRE DEL PRODUCTO</t>
  </si>
  <si>
    <t>MARCA (SI APLICA)</t>
  </si>
  <si>
    <t>REFERENCIA(S)</t>
  </si>
  <si>
    <r>
      <rPr>
        <b/>
        <sz val="10"/>
        <color rgb="FF000000"/>
        <rFont val="Arial"/>
        <family val="2"/>
      </rPr>
      <t>PRESENTACIONES COMERCIALES</t>
    </r>
    <r>
      <rPr>
        <b/>
        <sz val="10"/>
        <color rgb="FFFF0000"/>
        <rFont val="Arial"/>
        <family val="2"/>
      </rPr>
      <t xml:space="preserve"> </t>
    </r>
    <r>
      <rPr>
        <b/>
        <sz val="10"/>
        <color rgb="FF000000"/>
        <rFont val="Arial"/>
        <family val="2"/>
      </rPr>
      <t>DEL PRODUCTO</t>
    </r>
  </si>
  <si>
    <t xml:space="preserve"> COMPONENTES DEL PRODUCTO	
	</t>
  </si>
  <si>
    <t>USO DECLARADO POR EL FABRICANTE EN EL INSERTO</t>
  </si>
  <si>
    <t>Empaque
Ejemplo: Caja</t>
  </si>
  <si>
    <t>Contenido
Ejemplo: 5</t>
  </si>
  <si>
    <t>Unidad de medida
Ejemplo: Unidad(es)</t>
  </si>
  <si>
    <t>Hematología</t>
  </si>
  <si>
    <t>Inmunología</t>
  </si>
  <si>
    <t>Coproparasitología</t>
  </si>
  <si>
    <t>Coagulación</t>
  </si>
  <si>
    <t>Gases sanguíneos</t>
  </si>
  <si>
    <t>Uroanálisis</t>
  </si>
  <si>
    <t>Células de rastreo de inmunohematología</t>
  </si>
  <si>
    <t>Pruebas de autodiagnóstico y autocontrol.</t>
  </si>
  <si>
    <t>TOTAL DE REACTIVOS RELACIONADOS:</t>
  </si>
  <si>
    <r>
      <t>DOCUMENTOS ANEXOS A LA SOLICITUD DE REGISTRO SANITARIO NUEVO</t>
    </r>
    <r>
      <rPr>
        <sz val="10"/>
        <rFont val="Arial"/>
        <family val="2"/>
      </rPr>
      <t xml:space="preserve"> </t>
    </r>
    <r>
      <rPr>
        <b/>
        <sz val="10"/>
        <rFont val="Arial"/>
        <family val="2"/>
      </rPr>
      <t>Y/O</t>
    </r>
    <r>
      <rPr>
        <sz val="10"/>
        <rFont val="Arial"/>
        <family val="2"/>
      </rPr>
      <t xml:space="preserve"> </t>
    </r>
    <r>
      <rPr>
        <b/>
        <sz val="10"/>
        <rFont val="Arial"/>
        <family val="2"/>
      </rPr>
      <t>RENOVACIÒN</t>
    </r>
  </si>
  <si>
    <t>No</t>
  </si>
  <si>
    <t>REQUISITOS</t>
  </si>
  <si>
    <t>Si</t>
  </si>
  <si>
    <t>Folio</t>
  </si>
  <si>
    <t>Formulario único de solicitud de Registro Sanitario Automático de reactivos para diagnóstico in Vitro categoría I y II Decreto 3770 de 2004, Artículo 12° Numeral 2º, el cual deberá ser diligenciado y entregado en medio digital ((adjuntar tambien el Formulario en Excel copiable y listado de referencias (si aplica))</t>
  </si>
  <si>
    <t>Clasificación del reactivo de diagnóstico In Vitro ( art. 3 del Decreto 3770 del 2004)</t>
  </si>
  <si>
    <t>Comprobante de pago (Debe presentarse con el valor establecido en el Manual Tarifario Vigente, de acuerdo al trámite solicitado).</t>
  </si>
  <si>
    <t>4.</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</si>
  <si>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</si>
  <si>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5.</t>
  </si>
  <si>
    <t xml:space="preserve">Certificado de marca. En caso de registrar un producto con nombre no genérico o marca registrable, debe allegar certificado de marca. (Esté o no registrada). Se validará al interior del Instituto con la base de datos de la Superintendencia de Industria y Comercio
</t>
  </si>
  <si>
    <t>6.</t>
  </si>
  <si>
    <t>Autorización de uso de marca.(Cuando la marca este a nombre de un tercero)</t>
  </si>
  <si>
    <t>7.</t>
  </si>
  <si>
    <t>En el caso de fabricantes nacionales:
7.1 Contrato de fabricación (Cuando aplique)
7.2 Listado de los reactivos a fabricar</t>
  </si>
  <si>
    <t>7.3 Etapas de manufactura (Proceso de fabricación)</t>
  </si>
  <si>
    <t>7.4 Controles de calidad</t>
  </si>
  <si>
    <t>7.5 Indique la fecha del Certificado de Concepto Técnico de Condiciones Sanitarias o de Buenas Prácticas de Manufactura para reactivos de Diagnóstico in Vitro.</t>
  </si>
  <si>
    <t xml:space="preserve"> (DD/MM/AAAA)  </t>
  </si>
  <si>
    <t>_____/_____/________;</t>
  </si>
  <si>
    <t xml:space="preserve"> Por Decreto  antitrámites 019 de 2012 será revisado al interior del Instituto.</t>
  </si>
  <si>
    <t>8.</t>
  </si>
  <si>
    <t xml:space="preserve">En el caso de importados:
8.1  CERTIFICADO DE VENTA LIBRE (productos importados) El documento debe cumplir con los siguientes requisitos:
1. Debe ser emitido por la autoridad sanitaria del país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</si>
  <si>
    <t>8.2 AUTORIZACIÓN DEL FABRICANTE AL TITULAR Y/O IMPORTADOR (productos importados) Este documento debe cumplir con los siguientes requisitos:
1. Indicar el nombre del importador con su domicilio.
2. Indicar los roles y actividades que desempeñará el nuevo importador en el registro sanitario conforme a las normas sanitarias vigentes.
3. Debe estar firmado por el fabricante responsable del producto.</t>
  </si>
  <si>
    <t xml:space="preserve">8.3 Indique la fecha del acta de visita para Concepto Sanitario de Capacidad de Almacenamiento y Acondicionamiento para Reactivos de Diagnóstico In Vitro </t>
  </si>
  <si>
    <t xml:space="preserve">(DD/MM/AAAA) </t>
  </si>
  <si>
    <t xml:space="preserve">_____/_____/________;Número de radicado: </t>
  </si>
  <si>
    <t>Por Decreto  antitrámites 019 de 2012 será revisado al interior del Instituto.</t>
  </si>
  <si>
    <t>9.</t>
  </si>
  <si>
    <t xml:space="preserve">Prueba de constitución, existencia y representación legal del importador, titular y/o fabricante (según el caso). Cámara de comercio (Para empresas nacionales) y CVL Para el fabricante o titular extranjero.
</t>
  </si>
  <si>
    <t>10.</t>
  </si>
  <si>
    <r>
      <rPr>
        <b/>
        <sz val="10"/>
        <color rgb="FF000000"/>
        <rFont val="Arial"/>
        <family val="2"/>
      </rPr>
      <t xml:space="preserve">CERTIFICADO DE ANÁLISIS. </t>
    </r>
    <r>
      <rPr>
        <sz val="10"/>
        <color rgb="FF000000"/>
        <rFont val="Arial"/>
        <family val="2"/>
      </rPr>
      <t xml:space="preserve">Emitido por el fabricante en el que se pueda evidenciar las pruebas de calidad realizadas junto con los respectivos resultados y la conclusión de que el producto cumple o pasa estas pruebas (Literal b numeral 1 art. 12 Decreto 3770 del 2004) y contiene las especificaciones de calidad del producto terminado QUE APLIQUEN: Sensibilidad, Especificidad, Reproducibilidad/ Precisión y otras
Nota:  Así mismo, este documento debe contener Nombre del producto, Lote, Fecha de  vencimiento, y deberá estar firmado por el responsable de la evaluación del producto terminado o Director Técnico según el caso. 
Para el caso de documentos emitidos electrónicamente, el documento debe contener: Nombre del producto, Lote, Fecha de  vencimiento, y deberá contener la manifestación expresa de que el documento fue impreso electrónicamente y por lo tanto, no contiene la firma del responsable. 
</t>
    </r>
  </si>
  <si>
    <t>11.</t>
  </si>
  <si>
    <r>
      <rPr>
        <b/>
        <sz val="10"/>
        <color rgb="FF000000"/>
        <rFont val="Arial"/>
        <family val="2"/>
      </rPr>
      <t xml:space="preserve">ESTUDIOS DE ESTABILIDAD. </t>
    </r>
    <r>
      <rPr>
        <sz val="10"/>
        <color rgb="FF000000"/>
        <rFont val="Arial"/>
        <family val="2"/>
      </rPr>
      <t>El cual valide la vigencia y condiciones de almacenamiento del mismo, indicando  las conclusiones y resultados obtenidos de los estudios técnicos realizados. Deberá contener el estudio a diferentes temperaturas y tiempos  y la conclusión del tiempo de vida útil del producto.</t>
    </r>
  </si>
  <si>
    <t>12.</t>
  </si>
  <si>
    <r>
      <rPr>
        <b/>
        <sz val="10"/>
        <color rgb="FF000000"/>
        <rFont val="Arial"/>
        <family val="2"/>
      </rPr>
      <t>INSERTO</t>
    </r>
    <r>
      <rPr>
        <sz val="10"/>
        <color rgb="FF000000"/>
        <rFont val="Arial"/>
        <family val="2"/>
      </rPr>
      <t>. Debe venir en idioma español para el usuario. Si viene en idioma diferente al español se anexa el inserto original y a la vez el inserto con traducción al español. Deberá contener los requisitos establecidos en el numeral 10.1.1 del artículo 10 del Decreto 3770 del 2004.
Nota: En caso de que el inserto de los controles y calibradores no contengan la totalidad de los requisitos anteriormente citados, deberá allegar el inserto de la prueba diagnóstica, con el fin de verificar estos requisitos.</t>
    </r>
  </si>
  <si>
    <t>13.</t>
  </si>
  <si>
    <r>
      <rPr>
        <b/>
        <sz val="10"/>
        <color rgb="FF000000"/>
        <rFont val="Arial"/>
        <family val="2"/>
      </rPr>
      <t>ETIQUETAS</t>
    </r>
    <r>
      <rPr>
        <sz val="10"/>
        <color rgb="FF000000"/>
        <rFont val="Arial"/>
        <family val="2"/>
      </rPr>
      <t xml:space="preserve">.  Emitidas por el fabricante y debe contener como mínimo la siguiente información: Nombre del producto, Nombre o razón social del fabricante, Número de lote, Fecha de expiración, Contenido. Uso propuesto, Condiciones para el almacenamiento, Precauciones. Se acepta la simbología internacional de la norma ISO.
 </t>
    </r>
  </si>
  <si>
    <t>14.</t>
  </si>
  <si>
    <r>
      <rPr>
        <b/>
        <sz val="10"/>
        <color rgb="FF000000"/>
        <rFont val="Arial"/>
        <family val="2"/>
      </rPr>
      <t>STICKER DE ACONDICIONAMIENTO.</t>
    </r>
    <r>
      <rPr>
        <sz val="10"/>
        <color rgb="FF000000"/>
        <rFont val="Arial"/>
        <family val="2"/>
      </rPr>
      <t xml:space="preserve"> Se aceptará un diseño o modelo el cual deberá contener nombre y domicilio del importador y el espacio asignado para el número del Registro Sanitario.</t>
    </r>
  </si>
  <si>
    <t>15.</t>
  </si>
  <si>
    <r>
      <rPr>
        <b/>
        <sz val="10"/>
        <color rgb="FF000000"/>
        <rFont val="Arial"/>
        <family val="2"/>
      </rPr>
      <t>PARA IMPORTADOS: CONCEPTO TÉCNICO DE LAS CONDICIONES SANITARIAS O CERTIFICADO DE BUENAS PRÁCTICAS DE MANUFACTURA, BPM, DEL PAÍS DE ORIGEN</t>
    </r>
    <r>
      <rPr>
        <sz val="10"/>
        <color rgb="FF000000"/>
        <rFont val="Arial"/>
        <family val="2"/>
      </rPr>
      <t>. (Allegar en caso de que en el CVL no especifique el cumplimiento de condiciones sanitarias o BPMs)</t>
    </r>
  </si>
  <si>
    <t>OTROS ELEMENTOS DE TRÁMITE:</t>
  </si>
  <si>
    <t>1) Tenga en cuenta que los reactivos de diagnóstico In Vitro que tengan la misma clasificación de riesgo, pertenezcan a una misma área, un mismo fabricante, se podrán amparar bajo un solo Registro Sanitario Automático, con un límite máximo de hasta quince (15) productos por Registro.</t>
  </si>
  <si>
    <t xml:space="preserve">2) Tenga en cuenta que el nombre de los reactivos de diagnóstico in Vitro deberá ser el mismo que declara el fabricante el cual se corrobora con la información técnica y legal aportada. </t>
  </si>
  <si>
    <r>
      <rPr>
        <b/>
        <sz val="10"/>
        <color rgb="FF000000"/>
        <rFont val="Arial"/>
        <family val="2"/>
      </rPr>
      <t>3) Es importante aclarar que en el caso de controles y calibradores q</t>
    </r>
    <r>
      <rPr>
        <b/>
        <u/>
        <sz val="10"/>
        <color rgb="FF000000"/>
        <rFont val="Arial"/>
        <family val="2"/>
      </rPr>
      <t>ue NO hagan parte del kit,</t>
    </r>
    <r>
      <rPr>
        <b/>
        <sz val="10"/>
        <color rgb="FF000000"/>
        <rFont val="Arial"/>
        <family val="2"/>
      </rPr>
      <t xml:space="preserve"> se deben entender como productos independientes y debe diligenciar un producto en cada casilla numerada.</t>
    </r>
  </si>
  <si>
    <t>4)  Se deben diligenciar los componentes del producto o kit. Si existe más de una referencia por producto debido a las diferentes presentaciones comerciales (por ejemplo: cassette, tiras, etc.), se puede autorizar como un sólo producto siempre y cuando los insertos contengan la misma información descrita en el numeral 10.1.1 del Decreto 3770 de 2004.</t>
  </si>
  <si>
    <t>5) Tenga en cuenta que para el caso de los RDIV, la referencia es un valor asignado por el fabricante durante todo el ciclo de vida del dispositivo, útil para efectos de  trazabilidad, gestión de inventario y reportes de eventos adversos.  En ese sentido, debe diligenciar en el campo "REFERENCIA (S)" el código numérico o alfanumérico asignado por el fabricante, junto con la descripción asociada a la referencia. Para identificar esta información, el usuario debe verificar el rotulado del producto, es decir, el inserto y las etiquetas, los cuales  deben contener el símbolo "REF" o "número de catálogo". Es importante aclarar que la asignación del código y descripción de la referencia o catálogo es un requisito establecido en las normas internacionales de gestión de calidad para la fabricación de dispositivos médicos.</t>
  </si>
  <si>
    <t>6) Cuando el producto tenga asociadas dos o mas referencias, deberá indicar en el campo "REFERENCIAS", la descripción y el valor numérico de cada referencia. Por ejemplo: si para el producto "Adenovirus kit ", el fabricante suministra dos descripciones: "Adenovirus Reagent kit" y "Adenovirus Calibrator", en este caso deberá diligenciar en el campo "REFERENCIAS" lo siguiente: "Adenovirus Reagent kit" REF: 123xxx y "Adenovirus Calibrator" REF 125xxx.</t>
  </si>
  <si>
    <t>7) Cuando el producto tenga dos o mas referencias asociadas a presentaciones comerciales, deberá diligenciar las presentaciones comerciales, descripción y valor de cada referencia. Por ejemplo: para el producto "Multicontrol marcador cardiaco", el fabricante suministra dos descripciones de producto: "Multicontrol marcador cardiaco L" y "Multicontrol marcador cardiaco H", y cada descripción se suministra en dos presentaciones comerciales: 3× 2.0 mL/vial y 6× 2.0 mL/vial. En este caso específico, deberá diligenciar las cuatro presentaciones comerciales, junto con los cuatro códigos de referencia o de catálogo y su descripción.</t>
  </si>
  <si>
    <t>8) Traducciones: Los insertos deben venir en español, los resultados de los estudios pueden allegar un resumen en español.</t>
  </si>
  <si>
    <t xml:space="preserve">9) Todos los documentos públicos provenientes del exterior deben cumplir con lo establecido en el  Código General del proceso Artículo 251 y la fecha de expedición de los documentos procedentes del exterior tendrán la vigencia que el mismo documento especifique. En caso que el documento no establezca dicho término, este se entenderá de un (1) año, conforme lo establecido en el Decreto 3770 de 2004 Artículo 22.
</t>
  </si>
  <si>
    <t xml:space="preserve"> Nota:   Para acogerse a la excepción de pago en las tarifas debe anexar los documentos relacionados en la ruta: www. Invima.gov.co/ Oficina Virtual Invima - Atención al Ciudadano/Enviar una nueva solicitud/Microempresarios (Ley 2069 de 2020).
</t>
  </si>
  <si>
    <t>10) Para la aplicación de tarifas diferenciadas en las pequeñas y medianas empresas usted deberá remitirse al manual tarifario correspondiente al año de radicación: https://www.invima.gov.co/tramites-y-servicios/tarifas NOTA: Solo aplica para registros sanitarios nuevos</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</si>
  <si>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</si>
  <si>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LA ANTERIOR INFORMACIÓN DEBE REPOSAR EN EL EXPEDIENTE, PARA SU VERIFICACIÓN. </t>
  </si>
  <si>
    <t xml:space="preserve">     </t>
  </si>
  <si>
    <t xml:space="preserve"> Nombre y  Firma del Representante Legal    y / o Apoderado </t>
  </si>
  <si>
    <t>VoBo. Legal:</t>
  </si>
  <si>
    <t>Fecha:</t>
  </si>
  <si>
    <t>VoBo.Técnico:</t>
  </si>
  <si>
    <t>RECHAZO</t>
  </si>
  <si>
    <t>OBSERVACIONES</t>
  </si>
  <si>
    <t>Solo aplica para REACTIVOS DE DIAGNÓSTICO IN VITRO CATEGORÍA III cuyo REGISTRO SANITARIO por su clasificación sea NO AUTOMÁTICO, con estudio previo.  Así mismo, aplica para la RENOVACIÓN de este tipo de registro sanitario. Solo se  incluye un producto por registro sanitario.</t>
  </si>
  <si>
    <t>FORMULARIO ÚNICO DE SOLICITUD DE REGISTRO SANITARIO CON ESTUDIO PREVIO O RENOVACIÓN PARA REACTIVOS DE DIAGNÓSTICO IN VITRO CATEGORÍA III</t>
  </si>
  <si>
    <t>Registro sanitario nuevo Reactivos de Diagnostico In-Vitro Categoría III. Tarifa Diferenciada del 90% - MEDIANA EMPRESA</t>
  </si>
  <si>
    <t>ÁREA</t>
  </si>
  <si>
    <t xml:space="preserve"> Ubicación (dirección y ciudad o país)</t>
  </si>
  <si>
    <t>Ubicación (dirección y ciudad )</t>
  </si>
  <si>
    <r>
      <t>1</t>
    </r>
    <r>
      <rPr>
        <sz val="10"/>
        <rFont val="Arial"/>
        <family val="2"/>
      </rPr>
      <t>.</t>
    </r>
  </si>
  <si>
    <r>
      <t xml:space="preserve">NOMBRE DEL </t>
    </r>
    <r>
      <rPr>
        <b/>
        <sz val="10"/>
        <color theme="1"/>
        <rFont val="Arial"/>
        <family val="2"/>
      </rPr>
      <t>PRODUCTO</t>
    </r>
  </si>
  <si>
    <t xml:space="preserve">REFERENCIA (S)   </t>
  </si>
  <si>
    <t>PRESENTACIONES COMERCIALES (DEL PRODUCTO)</t>
  </si>
  <si>
    <t>COMPONENTES DEL PRODUCTO</t>
  </si>
  <si>
    <r>
      <rPr>
        <sz val="10"/>
        <color rgb="FF000000"/>
        <rFont val="Arial"/>
        <family val="2"/>
      </rPr>
      <t xml:space="preserve">Formulario único de solicitud de Registro Sanitario No Automático de reactivos para diagnóstico in vitro categoría III Decreto 3770 de 2004 Artículo 10º Numeral 10.2,  </t>
    </r>
    <r>
      <rPr>
        <b/>
        <sz val="10"/>
        <color rgb="FF000000"/>
        <rFont val="Arial"/>
        <family val="2"/>
      </rPr>
      <t>el cual deberá ser diligenciado y entregado en  medio digital (adjuntar tambien el Formulario en Excel copiable y listado de referencias (si aplica))</t>
    </r>
  </si>
  <si>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</si>
  <si>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Certificado de marca. En caso de registrar un producto con nombre no genérico o marca registrable, debe allegar certificado de marca. (Esté o no registrada). Se validará al interior del Instituto con la base de datos de la Superintendencia de Industria y Comercio.</t>
  </si>
  <si>
    <r>
      <t>En el caso de fabricantes nacionales:</t>
    </r>
    <r>
      <rPr>
        <sz val="10"/>
        <rFont val="Arial"/>
        <family val="2"/>
      </rPr>
      <t xml:space="preserve">
6.1 Contrato de fabricación (Cuando aplique)</t>
    </r>
  </si>
  <si>
    <t>6.2 Listado de los reactivos de diagnóstico a fabricar</t>
  </si>
  <si>
    <t>6.3 Etapas de manufactura (Proceso de fabricación)</t>
  </si>
  <si>
    <t>6.4 Controles de calidad</t>
  </si>
  <si>
    <t xml:space="preserve">6.5  Indique la fecha del Certificado de Concepto Técnico de Condiciones Sanitarias o de Buenas Prácticas de Manufactura para reactivos de Diagnóstico  </t>
  </si>
  <si>
    <t xml:space="preserve"> (DD/MM/AAAA)</t>
  </si>
  <si>
    <t xml:space="preserve">Número de radicado: </t>
  </si>
  <si>
    <r>
      <rPr>
        <b/>
        <sz val="10"/>
        <color rgb="FF000000"/>
        <rFont val="Arial"/>
        <family val="2"/>
      </rPr>
      <t xml:space="preserve">En el caso de importados:
</t>
    </r>
    <r>
      <rPr>
        <sz val="10"/>
        <color rgb="FF000000"/>
        <rFont val="Arial"/>
        <family val="2"/>
      </rPr>
      <t xml:space="preserve">7.1  CERTIFICADO DE VENTA LIBRE (productos importados) El documento debe cumplir con los siguientes requisitos:
1. Debe ser emitido por la autoridad sanitaria del país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</si>
  <si>
    <t>7.2 AUTORIZACIÓN DEL FABRICANTE AL TITULAR Y/O IMPORTADOR (productos importados) Este documento debe cumplir con los siguientes requisitos:
1. Indicar el nombre del importador con su domicilio.
2. Indicar los roles y actividades que desempeñará el nuevo importador en el registro sanitario conforme a las normas sanitarias vigentes.
3. Debe estar firmado por el fabricante responsable del producto.</t>
  </si>
  <si>
    <t xml:space="preserve">7.3 Indique la fecha del Certificado de Capacidad de Almacenamiento y Acondicionamiento para Reactivos de Diagnóstico In Vitro </t>
  </si>
  <si>
    <t xml:space="preserve">_____/_____/________;  </t>
  </si>
  <si>
    <t>Número de radicado:</t>
  </si>
  <si>
    <t>Prueba de constitución, existencia y representación legal del importador, titular y/o fabricante (según el caso). Cámara de comercio (Para empresas nacionales) y CVL Para el fabricante o titular extranjero.</t>
  </si>
  <si>
    <r>
      <rPr>
        <b/>
        <sz val="10"/>
        <color rgb="FF000000"/>
        <rFont val="Arial"/>
        <family val="2"/>
      </rPr>
      <t xml:space="preserve">INSERTO. </t>
    </r>
    <r>
      <rPr>
        <sz val="10"/>
        <color rgb="FF000000"/>
        <rFont val="Arial"/>
        <family val="2"/>
      </rPr>
      <t xml:space="preserve">Debe venir en idioma español para el usuario. Si viene en idioma diferente al español se anexa el inserto original y a la vez el inserto con traducción al español. Deberá contener los requisitos establecidos en el numeral 10.1.1 del artículo 10 del Decreto 3770 del 2004.
</t>
    </r>
    <r>
      <rPr>
        <b/>
        <sz val="10"/>
        <color rgb="FF000000"/>
        <rFont val="Arial"/>
        <family val="2"/>
      </rPr>
      <t>Nota: En caso de que el inserto de los controles y calibradores no contengan la totalidad de los requisitos anteriormente citados, deberá allegar el inserto de la prueba diagnóstica, con el fin de verificar estos requisitos.</t>
    </r>
  </si>
  <si>
    <r>
      <rPr>
        <b/>
        <sz val="10"/>
        <color rgb="FF000000"/>
        <rFont val="Arial"/>
        <family val="2"/>
      </rPr>
      <t>ETIQUETAS</t>
    </r>
    <r>
      <rPr>
        <sz val="10"/>
        <color rgb="FF000000"/>
        <rFont val="Arial"/>
        <family val="2"/>
      </rPr>
      <t xml:space="preserve">,   emitidas por el fabricante y deben contener la siguiente información: 1.Nombre del producto, 2. Nombre o razón social del fabricante, 3. Número de lote, 4. Fecha de expiración, 5. Contenido. 6. Uso propuesto, 7. Condiciones para el almacenamiento, 8. Precauciones. 
</t>
    </r>
    <r>
      <rPr>
        <b/>
        <sz val="10"/>
        <color rgb="FF000000"/>
        <rFont val="Arial"/>
        <family val="2"/>
      </rPr>
      <t>Nota: Si el espacio disponible para el rotulado del envase es reducido o si este rotulado interfiere con la lectura de los resultados analíticos, la información podrá limitarse a la de los numerales 1, 2, 3 y 4, siempre que la restante información aparezca en el rotulado del envase secundario o en el inserto y llegue al usuario final.
El rotulado del envase secundario contendrá toda la información indicada en el artículo 25 del Decreto 3770 de 2004.</t>
    </r>
  </si>
  <si>
    <r>
      <rPr>
        <b/>
        <sz val="10"/>
        <color indexed="8"/>
        <rFont val="Arial"/>
        <family val="2"/>
      </rPr>
      <t>STICKER DE ACONDICIONAMIENTO</t>
    </r>
    <r>
      <rPr>
        <sz val="10"/>
        <color indexed="8"/>
        <rFont val="Arial"/>
        <family val="2"/>
      </rPr>
      <t>, se aceptará un diseño o modelo el cual deberá contener nombre y domicilio del importador y el espacio asignado para el número del Registro Sanitario.</t>
    </r>
  </si>
  <si>
    <r>
      <rPr>
        <b/>
        <sz val="10"/>
        <color indexed="8"/>
        <rFont val="Arial"/>
        <family val="2"/>
      </rPr>
      <t>PARA IMPORTADOS SE DEBERÁ CONTAR CON EL CERTIFICADO DE BPMs O CERTIFICADO DE CALIDAD SANITARIO DEL PAÍS DE ORIGEN</t>
    </r>
    <r>
      <rPr>
        <sz val="10"/>
        <color indexed="8"/>
        <rFont val="Arial"/>
        <family val="2"/>
      </rPr>
      <t xml:space="preserve"> (Allegar en caso de que en el CVL no especifique el cumplimiento de condiciones sanitarias o BPMs)</t>
    </r>
  </si>
  <si>
    <r>
      <rPr>
        <b/>
        <sz val="10"/>
        <rFont val="Arial"/>
        <family val="2"/>
      </rPr>
      <t>PARA REACTIVOS DE FABRICACIÓN NACIONAL E IMPORTADOS QUE NO CUENTEN CON CVL EMITIDO POR UNA ENTIDAD SANITARIA O GUBERNAMENTAL DE UN PAÍS DE REFERENCIA</t>
    </r>
    <r>
      <rPr>
        <sz val="10"/>
        <rFont val="Arial"/>
        <family val="2"/>
      </rPr>
      <t>: Indicar el número de Acta y fecha de Concepto aprobatorio del producto por parte de la Comisión Revisora de la Sala Especializada de Dispositivos Médicos y Reactivos de diagnóstico In Vitro. (Decreto 581 de 2017).</t>
    </r>
  </si>
  <si>
    <t>ASPECTOS IMPORTANTES A TENER EN CUENTA:</t>
  </si>
  <si>
    <t xml:space="preserve">1)Tenga en cuenta que para amparar varios reactivos en un mismo Registro Sanitario sólo aplica para los reactivos con clasificación Categoría I y II, lo anterior, en aplicación a lo establecido en el parágrafo del artículo 11º  del Decreto 3770 de 2004 </t>
  </si>
  <si>
    <t xml:space="preserve">2) Tenga en cuenta que el nombre del reactivo de diagnóstico in vitro deberá ser el mismo que se registra en los documentos aportados. </t>
  </si>
  <si>
    <r>
      <rPr>
        <b/>
        <sz val="10"/>
        <color rgb="FF000000"/>
        <rFont val="Arial"/>
        <family val="2"/>
      </rPr>
      <t>3) Es importante aclarar que en el caso de controles y calibradores q</t>
    </r>
    <r>
      <rPr>
        <b/>
        <u/>
        <sz val="10"/>
        <color rgb="FF000000"/>
        <rFont val="Arial"/>
        <family val="2"/>
      </rPr>
      <t>ue NO hagan parte del kit</t>
    </r>
    <r>
      <rPr>
        <b/>
        <sz val="10"/>
        <color rgb="FF000000"/>
        <rFont val="Arial"/>
        <family val="2"/>
      </rPr>
      <t>, se consideran productos independientes, por lo tanto, cada uno debe tramitar un Registro Sanitario.</t>
    </r>
  </si>
  <si>
    <t>4) Se deben diligenciar los componentes del producto o kit. Si existe más de una referencia por producto debido a las diferentes presentaciones comerciales (por ejemplo: cassette, tiras, etc.), se puede autorizar como un sólo producto siempre y cuando los insertos contengan la misma información descrita en el numeral 10.1.1 del Decreto 3770 de 2004.</t>
  </si>
  <si>
    <t xml:space="preserve">5) Los reactivos de diagnóstico In Vitro utilizados en BANCOS DE SANGRE podrán ser utilizados en LABORATORIO CLINICO, pero los utilizados en LABORATORIO CLINCO no podrán ser utilizados en BANCOS DE SANGRE, hasta tanto sean aprobados para dicho fin. </t>
  </si>
  <si>
    <t xml:space="preserve">6) El uso diligenciado en el formulario deberá ser el mismo que se declara por el fabricante en el inserto del producto </t>
  </si>
  <si>
    <t>7) Tenga en cuenta que para el caso de los RDIV, la referencia es un valor asignado por el fabricante durante todo el ciclo de vida del dispositivo, útil para efectos de  trazabilidad, gestión de inventario y reportes de eventos adversos.  En ese sentido, debe diligenciar en el campo "REFERENCIA (S)" el código numérico o alfanumérico asignado por el fabricante, junto con la descripción asociada a la referencia. Para identificar esta información, el usuario debe verificar el rotulado del producto, es decir, el inserto y las etiquetas, los cuales  deben contener el símbolo "REF" o "número de catálogo". Es importante aclarar que la asignación del código y descripción de la referencia o catálogo es un requisito establecido en las normas internacionales de gestión de calidad para la fabricación de dispositivos médicos.</t>
  </si>
  <si>
    <t>8) Cuando el Cuando el producto tenga asociadas dos o mas referencias, deberá indicar en el campo "REFERENCIAS", la descripción y el valor numérico de cada referencia. Por ejemplo: si para el producto "HIV-1 kit ", el fabricante suministra dos descripciones: "HIV-1 Reagent kit" y "HIV- Calibrator", en este caso deberá diligenciar:
En NOMBRE DEL PRODUCTO: "HIV-1 KIT"; "REFERENCIAS" lo siguiente: "HIV-1 REAGENT KIT" REF: 123xxx y "HIV-1 CALIBRATOR" REF 125xxx; "PRESENTACIONES COMERCIALES": para  “HIV-1 REAGENT KIT” EMPAQUE: caja, CONTENIDO: 100, UNIDAD DE MEDIDA: Pruebas; para “HIV-1 CALIBRATOR" EMPAQUE: vial, CONTENIDO: 2, UNIDAD DE MEDIDA: ml</t>
  </si>
  <si>
    <t>9) Cuando el producto tenga dos o mas referencias asociadas a presentaciones comerciales, deberá diligenciar las presentaciones comerciales, descripción y valor de cada referencia. Por ejemplo: para el producto "Multicontrol marcador cardiaco", el fabricante suministra dos descripciones de producto: "Multicontrol marcador cardiaco L" y "Multicontrol marcador cardiaco H", y cada descripción se suministra en dos presentaciones comerciales: 3× 2.0 mL/vial y 6× 2.0 mL/vial. En este caso específico, deberá diligenciar lo siguiente: las cuatro presentaciones comerciales, junto con los cuatro códigos de referencia o de catálogo y su descripción.</t>
  </si>
  <si>
    <t>10)  Nota:   Para acogerse a la excepción de pago en las tarifas debe anexar los documentos relacionados en la ruta: www. Invima.gov.co/ Oficina Virtual Invima - Atención al Ciudadano/Enviar una nueva solicitud/Microempresarios (Ley 2069 de 2020).</t>
  </si>
  <si>
    <t>11) Para la aplicación de tarifas diferenciadas en las pequeñas y medianas empresas usted deberá remitirse al manual tarifario correspondiente al año de radicación: https://www.invima.gov.co/tramites-y-servicios/tarifas NOTA: Solo aplica para registros sanitarios nuevos</t>
  </si>
  <si>
    <t>OBSERVACIONES  Y COMENTARIOS:</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</si>
  <si>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sz val="10"/>
        <rFont val="Arial"/>
        <family val="2"/>
      </rPr>
      <t>Así mismo, autorizo expresamente al INVIMA, para que todas las comunicaciones se realicen a través de las direcciones de correo electrónico relacionadas en el presente formulario.</t>
    </r>
  </si>
  <si>
    <t xml:space="preserve">                                              </t>
  </si>
  <si>
    <t xml:space="preserve">  Nombre y Firma del Representante Legal    y / o Apoderado </t>
  </si>
  <si>
    <t>Código</t>
  </si>
  <si>
    <t>Por qué?</t>
  </si>
  <si>
    <t>FORMATO ÚNICO MODIFICACIONES REACTIVOS DE DIAGNÓSTICO IN VITRO</t>
  </si>
  <si>
    <t>REGISTRO PARA EL CUAL SOLICITA MODIFICACIÓN</t>
  </si>
  <si>
    <t>NÚMERO DE REGISTRO</t>
  </si>
  <si>
    <t xml:space="preserve">    VIGENCIA</t>
  </si>
  <si>
    <t>NÚMERO DE EXPEDIENTE</t>
  </si>
  <si>
    <t>1. INFORMACIÓN DE LA MODIFICACION</t>
  </si>
  <si>
    <t>Marque con una "X" la letra correspondiente según el tipo de modificación que desea realizar.</t>
  </si>
  <si>
    <t>MODIFICACIÓN DE TIPO LEGAL</t>
  </si>
  <si>
    <t>Producto</t>
  </si>
  <si>
    <t>MODIFICACIÓN DE TIPO TÉCNICO</t>
  </si>
  <si>
    <t>Titular</t>
  </si>
  <si>
    <t>Cambio</t>
  </si>
  <si>
    <t>A</t>
  </si>
  <si>
    <t xml:space="preserve">Cambio del Nombre </t>
  </si>
  <si>
    <t>H</t>
  </si>
  <si>
    <t>Cambio de Razón social</t>
  </si>
  <si>
    <t>B</t>
  </si>
  <si>
    <t>Exclusión del producto</t>
  </si>
  <si>
    <t>I</t>
  </si>
  <si>
    <t>Cambio de Domicilio</t>
  </si>
  <si>
    <t>C</t>
  </si>
  <si>
    <r>
      <t xml:space="preserve">Cambio de presentación </t>
    </r>
    <r>
      <rPr>
        <sz val="10"/>
        <color indexed="8"/>
        <rFont val="Arial"/>
        <family val="2"/>
      </rPr>
      <t xml:space="preserve">comercial </t>
    </r>
  </si>
  <si>
    <t>J</t>
  </si>
  <si>
    <t>Fabricante</t>
  </si>
  <si>
    <t>D</t>
  </si>
  <si>
    <r>
      <t xml:space="preserve">Adición de presentación </t>
    </r>
    <r>
      <rPr>
        <sz val="10"/>
        <color indexed="8"/>
        <rFont val="Arial"/>
        <family val="2"/>
      </rPr>
      <t>comercial</t>
    </r>
  </si>
  <si>
    <t>J1</t>
  </si>
  <si>
    <t>B1</t>
  </si>
  <si>
    <r>
      <t xml:space="preserve">Exclusión de presentación </t>
    </r>
    <r>
      <rPr>
        <sz val="10"/>
        <color indexed="8"/>
        <rFont val="Arial"/>
        <family val="2"/>
      </rPr>
      <t xml:space="preserve">comercial </t>
    </r>
  </si>
  <si>
    <t>J2</t>
  </si>
  <si>
    <t>C1</t>
  </si>
  <si>
    <r>
      <t xml:space="preserve">Cambio de </t>
    </r>
    <r>
      <rPr>
        <sz val="10"/>
        <color indexed="8"/>
        <rFont val="Arial"/>
        <family val="2"/>
      </rPr>
      <t>referencias</t>
    </r>
  </si>
  <si>
    <t>K</t>
  </si>
  <si>
    <t xml:space="preserve">Adición </t>
  </si>
  <si>
    <t>E</t>
  </si>
  <si>
    <r>
      <t xml:space="preserve">Adición de </t>
    </r>
    <r>
      <rPr>
        <sz val="10"/>
        <color indexed="8"/>
        <rFont val="Arial"/>
        <family val="2"/>
      </rPr>
      <t xml:space="preserve"> referencias</t>
    </r>
  </si>
  <si>
    <t>K1</t>
  </si>
  <si>
    <t>Exclusión</t>
  </si>
  <si>
    <t>F</t>
  </si>
  <si>
    <r>
      <t xml:space="preserve">Exclusión de </t>
    </r>
    <r>
      <rPr>
        <sz val="10"/>
        <color indexed="8"/>
        <rFont val="Arial"/>
        <family val="2"/>
      </rPr>
      <t>referencias</t>
    </r>
  </si>
  <si>
    <t>K2</t>
  </si>
  <si>
    <t>Importador</t>
  </si>
  <si>
    <t>Cambio de Razón Social</t>
  </si>
  <si>
    <t>B2</t>
  </si>
  <si>
    <t>Adición del Material de Envase 
Primario / Secundario o Empaque</t>
  </si>
  <si>
    <t>L</t>
  </si>
  <si>
    <t>E1</t>
  </si>
  <si>
    <t>Cambio del Material de Envase 
Primario / Secundario o Empaque</t>
  </si>
  <si>
    <t>L1</t>
  </si>
  <si>
    <t>F1</t>
  </si>
  <si>
    <t>Exclusión  del Material de Envase 
Primario / Secundario o Empaque</t>
  </si>
  <si>
    <t>L2</t>
  </si>
  <si>
    <t>C2</t>
  </si>
  <si>
    <t>Cambio de etiquetas</t>
  </si>
  <si>
    <t>M</t>
  </si>
  <si>
    <t>Acondicionador</t>
  </si>
  <si>
    <t>E2</t>
  </si>
  <si>
    <t>F2</t>
  </si>
  <si>
    <t>Exclusión de etiquetas</t>
  </si>
  <si>
    <t>M1</t>
  </si>
  <si>
    <t>C3</t>
  </si>
  <si>
    <t xml:space="preserve">Actualización de inserto </t>
  </si>
  <si>
    <t>N</t>
  </si>
  <si>
    <t>B3</t>
  </si>
  <si>
    <t>Cambio de vida útil</t>
  </si>
  <si>
    <t>O</t>
  </si>
  <si>
    <t>Marcas</t>
  </si>
  <si>
    <t>Cambio de Marca</t>
  </si>
  <si>
    <t>G</t>
  </si>
  <si>
    <r>
      <t xml:space="preserve">Cambio de Categoría </t>
    </r>
    <r>
      <rPr>
        <b/>
        <sz val="10"/>
        <color indexed="8"/>
        <rFont val="Arial"/>
        <family val="2"/>
      </rPr>
      <t>(riesgo)</t>
    </r>
  </si>
  <si>
    <t>P</t>
  </si>
  <si>
    <t>Adición de Marca</t>
  </si>
  <si>
    <t>G1</t>
  </si>
  <si>
    <t>Cambio de área</t>
  </si>
  <si>
    <t>Q</t>
  </si>
  <si>
    <t>Exclusión de Marca</t>
  </si>
  <si>
    <t>G2</t>
  </si>
  <si>
    <t>Cambio de modalidad del Registro sanitario</t>
  </si>
  <si>
    <t>R</t>
  </si>
  <si>
    <t>Otros*</t>
  </si>
  <si>
    <t>Cambio de uso declarado por el fabricante en el inserto</t>
  </si>
  <si>
    <t>S</t>
  </si>
  <si>
    <t>*En la casilla "Otros" podrá solicitar otros cambios relacionados con adición, exclusión de observaciones; u otros cambios que no estén descritos en los literales.</t>
  </si>
  <si>
    <t>2. INFORMACIÓN QUE ACTUALIZA SEGÚN EL PUNTO ANTERIOR</t>
  </si>
  <si>
    <t>*Nota: De acuerdo con los ítems seleccionados, detallar claramente en "figura en el registro" la información que figura en el Registro Sanitario y lo que desea actualizar en la Columna "Como debe figurar en la Resolución de esta modificación"</t>
  </si>
  <si>
    <t>LETRA
Ejemplo:K2</t>
  </si>
  <si>
    <t>Nombre y/o referencia del producto al que le aplica</t>
  </si>
  <si>
    <t>Figura en el Registro 
Ejemplo: Referencias aprobadas: XXY, XYZ</t>
  </si>
  <si>
    <t>Como debe figurar en la Resolución de modificación
Ejemplo: Excluir referencia: XYZ</t>
  </si>
  <si>
    <t>PRESENTACIÓN COMERCIAL DEL PRODUCTO</t>
  </si>
  <si>
    <t>LETRA
Ejemplo:J2</t>
  </si>
  <si>
    <t>Figura en el Registro 
Ejemplo: Caja 10 Unidad(es)</t>
  </si>
  <si>
    <t>Como debe figurar en la Resolución de modificación</t>
  </si>
  <si>
    <t>De ser necesario, en este campo podrá aclarar el tipo de modificación que desea realizar al Registro Sanitario.</t>
  </si>
  <si>
    <t>3. DOCUMENTOS ANEXOS AL FORMULARIO DE SOLICITUD DE MODIFICACIÓN</t>
  </si>
  <si>
    <t xml:space="preserve">PARA TODAS LAS MODIFICACIONES </t>
  </si>
  <si>
    <r>
      <rPr>
        <b/>
        <sz val="8"/>
        <color rgb="FF000000"/>
        <rFont val="Arial"/>
        <family val="2"/>
      </rPr>
      <t>Formulario, el cual deberá ser diligenciado y entregado en medio digital (adjuntar tambien el Formulario en Excel copiable y listado de referencias (si aplica))</t>
    </r>
    <r>
      <rPr>
        <sz val="8"/>
        <color rgb="FF000000"/>
        <rFont val="Arial"/>
        <family val="2"/>
      </rPr>
      <t xml:space="preserve"> suscrito por el representante legal de la empresa titular o por un apoderado legalmente constituido.</t>
    </r>
  </si>
  <si>
    <t>Comprobante de pago por concepto del trámite según la tarifa legal vigente.</t>
  </si>
  <si>
    <t>PODER para tramitar la modificacion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</si>
  <si>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LETRA</t>
  </si>
  <si>
    <t>TARIFA</t>
  </si>
  <si>
    <t>CAMBIO DE TITULAR</t>
  </si>
  <si>
    <t xml:space="preserve">NO </t>
  </si>
  <si>
    <t xml:space="preserve">FOLIO </t>
  </si>
  <si>
    <t>DOCUMENTOS</t>
  </si>
  <si>
    <t>CARACTERÍSTICAS DEL DOCUMENTO</t>
  </si>
  <si>
    <t>COD. TARIFA
4001-36
 O
Excepción de pago 
90116 
según
 Art 2. ley 2069 de 2020</t>
  </si>
  <si>
    <t>DOCUMENTO DE CESIÓN</t>
  </si>
  <si>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el titular del registro sanitario es la única persona facultada para realizar la cesión.
3. El objeto de la cesión debe estar plenamente identificado con el número del registro sanitario, número de expediente, nombre del producto y de ser el caso la marca.
4. Debe estar debidamente firmado por el representante legal del cedente y del cesionario.</t>
  </si>
  <si>
    <t>AUTORIZACIÓN USO DE MARCA.</t>
  </si>
  <si>
    <t>Cuando la marca es propiedad de un tercero, se debe allegar autorización por parte de este, en la cual faculte el uso de la misma.
Cuando la marca no pertenezca al fabricante, deberá allegar autorización del fabricante legal del producto para el uso de la marca en el territorio colombiano</t>
  </si>
  <si>
    <t>AUTORIZACIÓN DEL FABRICANTE O SU AUTORIZADO</t>
  </si>
  <si>
    <t xml:space="preserve">Documento expedido por el fabricante o su autorizado en el que se establezca relación entre el cesionario y el fabricante responsable.  </t>
  </si>
  <si>
    <t>EXISTENCIA Y REPRESENTACIÓN LEGAL</t>
  </si>
  <si>
    <r>
      <rPr>
        <b/>
        <sz val="8"/>
        <rFont val="Arial"/>
        <family val="2"/>
      </rPr>
      <t>Empresas Nacionales:</t>
    </r>
    <r>
      <rPr>
        <sz val="8"/>
        <rFont val="Arial"/>
        <family val="2"/>
      </rPr>
      <t xml:space="preserve"> Por la ley antitrámite Decreto 019 de 2012 se debe validar el cambio de razón social en la página http://www.rues.org.co/rues_web/consultas.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donde indique el cambio correspondiente.</t>
    </r>
  </si>
  <si>
    <t>B, B1, B2 Y B3</t>
  </si>
  <si>
    <t>COD. TARIFA
4001-36
 Ó
Excepción de pago
90116 
según
 Art 2. ley 2069 de 2020</t>
  </si>
  <si>
    <t>CAMBIO DE RAZÓN SOCIAL DEL TITULAR, FABRICANTE, IMPORTADOR Y ACONDICIONADOR</t>
  </si>
  <si>
    <t>CARACTERISTÍCAS DEL DOCUMENTO</t>
  </si>
  <si>
    <r>
      <rPr>
        <b/>
        <sz val="8"/>
        <rFont val="Arial"/>
        <family val="2"/>
      </rPr>
      <t>Para  titular, fabricante, importador y acondicionador nacionales</t>
    </r>
    <r>
      <rPr>
        <sz val="8"/>
        <rFont val="Arial"/>
        <family val="2"/>
      </rPr>
      <t xml:space="preserve">,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donde indique el cambio correspondiente.</t>
    </r>
  </si>
  <si>
    <t>ETIQUETA DEL FABRICANTE Y/O RÓTULO DEL IMPORTADOR</t>
  </si>
  <si>
    <r>
      <t>Para el cambio de razón social del fabricante, aportar las etiquetas donde se evidencie el cambio de razón social. 
Para el caso, de los importadores que cambien la razón social, se deberá presentar el rotulo el cual debe contener el nombre del importador con su domicilio, número de registro sanitario.</t>
    </r>
    <r>
      <rPr>
        <sz val="8"/>
        <color indexed="10"/>
        <rFont val="Arial"/>
        <family val="2"/>
      </rPr>
      <t xml:space="preserve"> </t>
    </r>
    <r>
      <rPr>
        <sz val="8"/>
        <color indexed="8"/>
        <rFont val="Arial"/>
        <family val="2"/>
      </rPr>
      <t xml:space="preserve"> Cabe destacar que, si las etiquetas que provienen del país de origen  contiene de forma preimpresa la información del importador, se deberá aportar a esta solicitud tal etiqueta.</t>
    </r>
  </si>
  <si>
    <t>INSERTOS ORIGINALES</t>
  </si>
  <si>
    <t xml:space="preserve">El documento debe cumplir con los siguientes requisitos:
1) Nombre del producto e Indicaciones de uso, tal como se encuentra autorizado en el registro sanitario.
2) Idioma original y en castellano.
3. Debe contener la nueva razón social del fabricante con su domicilio. </t>
  </si>
  <si>
    <t>CAMBIO DE DOMICILIO DEL TITULAR</t>
  </si>
  <si>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Empresas Extrajeras:</t>
    </r>
    <r>
      <rPr>
        <sz val="8"/>
        <rFont val="Arial"/>
        <family val="2"/>
      </rPr>
      <t xml:space="preserve"> aportar documento expedido por una autoridad provincial, estatal, gubernamental competente en el país de origen, </t>
    </r>
    <r>
      <rPr>
        <b/>
        <u/>
        <sz val="8"/>
        <rFont val="Arial"/>
        <family val="2"/>
      </rPr>
      <t>NO</t>
    </r>
    <r>
      <rPr>
        <sz val="8"/>
        <rFont val="Arial"/>
        <family val="2"/>
      </rPr>
      <t xml:space="preserve"> se acepta documento emitido por el mismo titular o fabricante o en su defecto se aceptará el Certificado de Venta Libre donde aparezca el nuevo nombre del fabricante, razón social, domicilio o dirección.</t>
    </r>
  </si>
  <si>
    <t>CAMBIO DE FABRICANTE</t>
  </si>
  <si>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 xml:space="preserve">Empresas Extranjeras: </t>
    </r>
    <r>
      <rPr>
        <sz val="8"/>
        <rFont val="Arial"/>
        <family val="2"/>
      </rPr>
      <t>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dirección.</t>
    </r>
  </si>
  <si>
    <t xml:space="preserve">AUTORIZACIÓN DEL FABRICANTE AL IMPORTADOR </t>
  </si>
  <si>
    <t xml:space="preserve">Documento expedido por el fabricante en el que autorice al importador   </t>
  </si>
  <si>
    <t>DOCUMENTO EMITIDO POR EL FABRICANTE AUTORIZADO EN EL REGISTRO SANITARIO QUE CERTIFIQUE QUE EL PRODUCTO MANTIENE LAS CARACTERISTICAS Y NO SE MODIFICA</t>
  </si>
  <si>
    <t>El documento debe cumplir con los siguientes requisitos:
1. Indicar el nombre del producto objeto de la modificación
2. Precisar que el producto mantiene sus características tal  como se encuentra autorizado por la agencia sanitaria y no se modifica.
3. Estar membreteado y firmado por el fabricante.</t>
  </si>
  <si>
    <t>CERTIFICACIÓN DEL SISTEMA DE GESTIÓN DE CALIDAD UTILIZADO, BPM O SU EQUIVALENTE</t>
  </si>
  <si>
    <r>
      <rPr>
        <b/>
        <sz val="8"/>
        <color indexed="8"/>
        <rFont val="Arial"/>
        <family val="2"/>
      </rPr>
      <t>Empresas Nacionales:</t>
    </r>
    <r>
      <rPr>
        <sz val="8"/>
        <color indexed="8"/>
        <rFont val="Arial"/>
        <family val="2"/>
      </rPr>
      <t xml:space="preserve">  Certificado de Condiciones Sanitarias expedidas y si ampara el producto objeto de la modificación. Por la ley antitrámite Decreto 019 de 2012 se debe validar, en las bases de datos de Certificaciones de la Dirección de Dispositivos Médicos y Otras Tecnologías.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  </t>
    </r>
  </si>
  <si>
    <t>CERTIFICADO DE VENTA LIBRE</t>
  </si>
  <si>
    <t xml:space="preserve">Para productos importados, el documento debe cumplir con los siguientes requisitos:
1. Debe ser emitido por la autoridad sanitaria del pais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t>
  </si>
  <si>
    <t>ETIQUETA DEL FABRICANTE</t>
  </si>
  <si>
    <t>Presentar las etiquetas con la razón social y domicilio del nuevo fabricante.</t>
  </si>
  <si>
    <r>
      <t>El documento debe cumplir con los siguientes requisitos:
1) Nombre del producto e Indicaciones de uso,</t>
    </r>
    <r>
      <rPr>
        <sz val="8"/>
        <color indexed="8"/>
        <rFont val="Arial"/>
        <family val="2"/>
      </rPr>
      <t xml:space="preserve"> tal como se encuentra autorizado en el registro sanitario.
2) Idioma original y en castellano.
3. Debe contener la razón social del nuevo fabricante con su domicilio. </t>
    </r>
  </si>
  <si>
    <t xml:space="preserve">DOCUMENTO QUE DEMUESTRE LA RELACIÓN COMERCIAL ENTRE EL FABRICANTE QUE ESTÁ AUTORIZADO EN EL REGISTRO SANITARIO Y EL QUE SE VA A ADICIONAR </t>
  </si>
  <si>
    <r>
      <t>Este documento debe cumplir con los siguientes requisitos:</t>
    </r>
    <r>
      <rPr>
        <b/>
        <sz val="8"/>
        <rFont val="Arial"/>
        <family val="2"/>
      </rPr>
      <t xml:space="preserve">
Empresas Nacionales:</t>
    </r>
    <r>
      <rPr>
        <sz val="8"/>
        <rFont val="Arial"/>
        <family val="2"/>
      </rPr>
      <t xml:space="preserve"> Contrato de maquila, el cual debe estar suscrito por el fabricante que se encuentra aprobado en el registro sanitario  y  el nuevo fabricante.  Se debe indicar el nombre del producto autorizado en el registro sanitario, las obligaciones y el objeto del contrato. 
</t>
    </r>
    <r>
      <rPr>
        <b/>
        <sz val="8"/>
        <rFont val="Arial"/>
        <family val="2"/>
      </rPr>
      <t>Empresas Extranjeras:</t>
    </r>
    <r>
      <rPr>
        <sz val="8"/>
        <rFont val="Arial"/>
        <family val="2"/>
      </rPr>
      <t xml:space="preserve"> deben aportar alguno de los siguientes documentos:
1. Contrato de maquila, el cual debe estar suscrito por el fabricante que se encuentra aprobado en el registro sanitario  y  el nuevo fabricante.  Se debe indicar el nombre del producto  autorizado, las obligaciones y el objeto del contrato.
2. Certificado expedido por la casa matriz, donde conste que son filiales o subsidiarias. Este documento es el que expide la empresa propietaria de las plantas de manufactura donde manifiesta cuales empresas pertenecen a su mismo grupo empresarial.
3. o CVL (Certificado de Venta libre) donde se consigne el fabricante legal y la planta del fabricante objeto de la adición. </t>
    </r>
  </si>
  <si>
    <t>CAMBIO DE DOMICILIO DEL FABRICANTE</t>
  </si>
  <si>
    <t>CARACTERISTICAS DEL DOCUMENTO</t>
  </si>
  <si>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dirección.</t>
    </r>
  </si>
  <si>
    <r>
      <rPr>
        <b/>
        <sz val="8"/>
        <color indexed="8"/>
        <rFont val="Arial"/>
        <family val="2"/>
      </rPr>
      <t>Empresas Nacionales:</t>
    </r>
    <r>
      <rPr>
        <sz val="8"/>
        <color indexed="8"/>
        <rFont val="Arial"/>
        <family val="2"/>
      </rPr>
      <t xml:space="preserve">  Certificado de Condiciones Sanitarias expedidas y si ampara el producto objeto de la modificación. Por la ley antitrámite Decreto 019 de 2012 se debe validar, en las bases de datos de Certificaciones de la Dirección de Dispositivos Médicos y Otras Tecnologías.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t>
    </r>
  </si>
  <si>
    <t xml:space="preserve">ETIQUETA DEL FABRICANTE </t>
  </si>
  <si>
    <r>
      <t xml:space="preserve">Para el cambio de domicilio del fabricante, aportar las etiquetas donde se evidencie la nueva dirección. 
Nota:  para adición de fabricante, cuando se trate de una adición de un sitio de manufactura y la etiqueta solo contenga  el nombre y la dirección del fabricante legal,  se tendrá en cuenta el nombre del fabricante a adicionar o el sitio de manufactura (por ejemplo: made in Spain).
</t>
    </r>
    <r>
      <rPr>
        <sz val="8"/>
        <color indexed="10"/>
        <rFont val="Arial"/>
        <family val="2"/>
      </rPr>
      <t/>
    </r>
  </si>
  <si>
    <r>
      <t>El documento debe cumplir con los siguientes requisitos:
1) Nombre del producto e Indicaciones de uso</t>
    </r>
    <r>
      <rPr>
        <b/>
        <sz val="8"/>
        <rFont val="Arial"/>
        <family val="2"/>
      </rPr>
      <t>,</t>
    </r>
    <r>
      <rPr>
        <sz val="8"/>
        <color indexed="8"/>
        <rFont val="Arial"/>
        <family val="2"/>
      </rPr>
      <t xml:space="preserve"> tal como se encuentra autorizado en el registro sanitario.
2) Idioma original y en castellano.
3. Debe contener el nuevo domicilio del fabricante.</t>
    </r>
  </si>
  <si>
    <t>ADICIÓN  O EXCLUSIÓN DE FABRICANTE</t>
  </si>
  <si>
    <r>
      <rPr>
        <b/>
        <sz val="8"/>
        <rFont val="Arial"/>
        <family val="2"/>
      </rPr>
      <t>Empresas Nacionales:</t>
    </r>
    <r>
      <rPr>
        <sz val="8"/>
        <rFont val="Arial"/>
        <family val="2"/>
      </rPr>
      <t xml:space="preserve">  Por la ley antitrámite Decreto 019 de 2012 se debe validar en la página http://www.rues.org.co/rues_web/consultas.
</t>
    </r>
    <r>
      <rPr>
        <b/>
        <sz val="8"/>
        <rFont val="Arial"/>
        <family val="2"/>
      </rPr>
      <t xml:space="preserve">
Empresas Extranjeras:</t>
    </r>
    <r>
      <rPr>
        <sz val="8"/>
        <rFont val="Arial"/>
        <family val="2"/>
      </rPr>
      <t xml:space="preserve"> 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dirección.</t>
    </r>
  </si>
  <si>
    <r>
      <rPr>
        <b/>
        <sz val="8"/>
        <color indexed="8"/>
        <rFont val="Arial"/>
        <family val="2"/>
      </rPr>
      <t>Empresas Nacionales:</t>
    </r>
    <r>
      <rPr>
        <sz val="8"/>
        <color indexed="8"/>
        <rFont val="Arial"/>
        <family val="2"/>
      </rPr>
      <t xml:space="preserve"> Por la ley antitrámite Decreto 019 de 2012 se debe validar en las bases de datos de Certificaciones de la Dirección de Dispositivos Médicos y Otras Tecnologías, se verificará el Certificado de Condiciones Sanitarias expedidas y si ampara el producto objeto de la modificación.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t>
    </r>
  </si>
  <si>
    <t>DOCUMENTO EMITIDO POR EL FABRICANTE QUE CERTIFIQUE QUE EL PRODUCTO MANTIENE LAS CARACTERISTICAS Y NO SE MODIFICA</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</si>
  <si>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</si>
  <si>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El documento debe cumplir con los siguientes requisitos:
1. Debe ser emitido por la autoridad sanitaria del pais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</si>
  <si>
    <r>
      <t xml:space="preserve">Presentar las etiquetas del fabricante con la información del fabricante a adicionar.
</t>
    </r>
    <r>
      <rPr>
        <b/>
        <sz val="8"/>
        <color indexed="8"/>
        <rFont val="Arial"/>
        <family val="2"/>
      </rPr>
      <t>Nota:  para adición de fabricante, cuando se trate de una adición de un sitio de manufactura y la etiqueta solo contenga  el nombre y la dirección del fabricante responsable,  se tendrá en cuenta el nombre del fabricante a adicionar o el sitio de manufactura (por ejemplo: made in Spain).</t>
    </r>
  </si>
  <si>
    <t xml:space="preserve">INSERTOS </t>
  </si>
  <si>
    <r>
      <t>El documento debe cumplir con los siguientes requisitos:
1) Nombre del producto e Indicaciones de uso,</t>
    </r>
    <r>
      <rPr>
        <b/>
        <sz val="8"/>
        <color indexed="8"/>
        <rFont val="Arial"/>
        <family val="2"/>
      </rPr>
      <t xml:space="preserve"> </t>
    </r>
    <r>
      <rPr>
        <sz val="8"/>
        <color indexed="8"/>
        <rFont val="Arial"/>
        <family val="2"/>
      </rPr>
      <t xml:space="preserve">tal como se encuentra autorizado en el registro sanitario.
2) Idioma original y en castellano.
3. Debe contener el nuevo fabricante con su domicilio.
</t>
    </r>
    <r>
      <rPr>
        <b/>
        <sz val="8"/>
        <color indexed="8"/>
        <rFont val="Arial"/>
        <family val="2"/>
      </rPr>
      <t>Nota:  para adición de fabricante, cuando se trate de una adición de un sitio de manufactura y el inserto solo contenga  el nombre y la dirección del fabricante legal,  se tendrá en cuenta el nombre del fabricante a adicionar o el sitio de manufactura (por ejemplo: made in Spain).</t>
    </r>
  </si>
  <si>
    <r>
      <t>Este documento debe cumplir con los siguientes requisitos:</t>
    </r>
    <r>
      <rPr>
        <b/>
        <sz val="8"/>
        <rFont val="Arial"/>
        <family val="2"/>
      </rPr>
      <t xml:space="preserve">
Empresas Nacionales:</t>
    </r>
    <r>
      <rPr>
        <sz val="8"/>
        <rFont val="Arial"/>
        <family val="2"/>
      </rPr>
      <t xml:space="preserve"> Contrato de maquila, el cual debe estar suscrito por el fabricante que se encuentra aprobado en el registro sanitario  y  el nuevo fabricante.  Se debe indicar el nombre del producto autorizado en el registro sanitario, las obligaciones y el objeto del contrato. 
</t>
    </r>
    <r>
      <rPr>
        <b/>
        <sz val="8"/>
        <rFont val="Arial"/>
        <family val="2"/>
      </rPr>
      <t>Empresas Extranjeras:</t>
    </r>
    <r>
      <rPr>
        <sz val="8"/>
        <rFont val="Arial"/>
        <family val="2"/>
      </rPr>
      <t xml:space="preserve"> · Empresas Extranjeras: deben aportar alguno de los siguientes documentos:
1. Contrato de maquila, el cual debe estar suscrito por el fabricante que se encuentra aprobado en el registro sanitario  y  el nuevo fabricante.  Se debe indicar el nombre del producto  autorizado, las obligaciones y el objeto del contrato.
2. Certificado expedido por la casa matriz, donde conste que son filiales o subsidiarias. Este documento es el que expide la empresa propietaria de las plantas de manufactura donde manifiesta cuales empresas pertenecen a su mismo grupo empresarial.
3. o CVL (Certificado de Venta libre) donde se consigne el fabricante legal y la planta del fabricante objeto de la adición. </t>
    </r>
  </si>
  <si>
    <t>DOCUMENTO JUSTIFICATIVO</t>
  </si>
  <si>
    <t>Para la exclusión del fabricante, el titular del registro sanitario presenta justificación que motiva esta solicitud</t>
  </si>
  <si>
    <t>ADICIÓN / EXCLUSIÓN DE IMPORTADOR</t>
  </si>
  <si>
    <t>AUTORIZACION DEL TITULAR</t>
  </si>
  <si>
    <t>Este documento debe cumplir con los siguientes requisitos:
1. Indicar el nombre del importador con su domicilio a adicionar.
2. Indicar los roles y actividades que desempeñará el nuevo importador en el registro sanitario conforme a las normas sanitarias vigentes.
3. Debe estar firmado y autorizado por el titular del registro sanitario.</t>
  </si>
  <si>
    <r>
      <rPr>
        <b/>
        <sz val="8"/>
        <rFont val="Arial"/>
        <family val="2"/>
      </rPr>
      <t xml:space="preserve">Empresas Nacionales: </t>
    </r>
    <r>
      <rPr>
        <sz val="8"/>
        <rFont val="Arial"/>
        <family val="2"/>
      </rPr>
      <t xml:space="preserve">Por la ley antitrámite Decreto 019 de 2012 se debe validar en la página http://www.rues.org.co/rues_web/consultas.
</t>
    </r>
    <r>
      <rPr>
        <b/>
        <sz val="8"/>
        <color indexed="8"/>
        <rFont val="Arial"/>
        <family val="2"/>
      </rPr>
      <t/>
    </r>
  </si>
  <si>
    <t>CERTIFICADO DE CAPACIDAD DE ALMACENAMIENTO Y/O ACONDICIONAMIENTO DE REACTIVOS DE DIAGNÓSTICO IN VITRO</t>
  </si>
  <si>
    <t>El certificado se debe encontrar vigente. Por la ley antitrámite Decreto 019 de 2012 se debe validar el nuevo importador con las bases de datos de Certificaciones de la Dirección de Dispositivos Médicos y Otras Tecnologías.</t>
  </si>
  <si>
    <t xml:space="preserve">STICKER DE ACONDICIONAMIENTO </t>
  </si>
  <si>
    <t xml:space="preserve">En el sticker se debe indicar los datos del nuevo importador con su domicilio, número de registro sanitario.
</t>
  </si>
  <si>
    <t>Para la exclusión del importador, el titular del registro sanitario presenta justificación que motiva esta solicitud. NOTA: SE ACEPTA LA JUSTIFICACION EN OBSERVACIONES DEL FORMULARIO SIN UN DOCUMENTO.</t>
  </si>
  <si>
    <t>C2 Y C3</t>
  </si>
  <si>
    <t>CAMBIO DE DOMICILIO DEL IMPORTADOR / ACONDICIONADOR</t>
  </si>
  <si>
    <t>Para el caso de cambio de domicilio de importador y acondicionador: El certificado se debe encontrar vigente. Por la ley antitrámite Decreto 019 de 2012 se debe validar la nueva dirección del importador y / o acondicionador con las bases de datos de Certificaciones de la Dirección de Dispositivos Médicos y Otras Tecnologías.</t>
  </si>
  <si>
    <t>En el sticker se debe indicar los datos del nuevo importador con su domicilio, número de registro sanitario.</t>
  </si>
  <si>
    <t>E2, F2</t>
  </si>
  <si>
    <t>ADICIÓN / EXCLUSIÓN DE ACONDICIONADOR</t>
  </si>
  <si>
    <t>El certificado se debe encontrar vigente. Por la ley antitrámite Decreto 019 de 2012 se debe validar con las bases de datos de Certificaciones de la Dirección de Dispositivos Médicos y Otras Tecnologías.</t>
  </si>
  <si>
    <t>AUTORIZACIÓN DEL TITULAR</t>
  </si>
  <si>
    <t>Para la exclusión del acondicionador, el titular presenta autorización. NOTA: SE ACEPTA LA JUSTIFICACION EN OBSERVACIONES DEL FORMULARIO SIN UN DOCUMENTO.</t>
  </si>
  <si>
    <t>G, G1 Y G2</t>
  </si>
  <si>
    <t>ADICIÓN / CAMBIO O EXCLUSIÓN DE MARCA</t>
  </si>
  <si>
    <t>ETIQUETAS ORIGINALES</t>
  </si>
  <si>
    <t>Etiquetas originales, en donde es posible evidenciar el cambio o adición de marca</t>
  </si>
  <si>
    <t>INSERTO</t>
  </si>
  <si>
    <t xml:space="preserve">Inserto del  producto donde se evidencie la nueva marca a adicionar </t>
  </si>
  <si>
    <t xml:space="preserve">CERTIFICACIÓN   </t>
  </si>
  <si>
    <t>Certificado expedido por la Superintendencia de Industria y Comercio o quien haga sus veces donde se indique si la marca está registrada o no (De conformidad al Decreto 019 de  2012, se validará al interior del Instituto con la base de datos de la Superintendencia de Industria y Comercio.)</t>
  </si>
  <si>
    <t>Cuando la marca es propiedad de un tercero, se debe allegar autorización por parte de este, en la cual faculte el uso de la misma.
Cuando la marca no pertenezca al fabricante, deberá allegar autorización del fabricante legal del producto para el uso de la marca en el territorio colombiano</t>
  </si>
  <si>
    <t>Carta o documento en donde se evidencie la justificación de exclusión de la marca. NOTA: SE ACEPTA LA JUSTIFICACION EN OBSERVACIONES DEL FORMULARIO SIN UN DOCUMENTO</t>
  </si>
  <si>
    <t>H, I</t>
  </si>
  <si>
    <t>COD. TARIFA
4001-37
 Ó
Excepción de pago
90117 
según
 Art 2. ley 2069 de 2020</t>
  </si>
  <si>
    <t>CAMBIO DE NOMBRE DEL PRODUCTO / EXCLUSIÓN DE PRODUCTO</t>
  </si>
  <si>
    <r>
      <t xml:space="preserve">Carta o documento en donde se evidencie la justificación del cambio o exclusión de nombre del producto expedida por el titular  del registro sanitario y el fabricante. 
</t>
    </r>
    <r>
      <rPr>
        <b/>
        <sz val="8"/>
        <color indexed="8"/>
        <rFont val="Arial"/>
        <family val="2"/>
      </rPr>
      <t xml:space="preserve">NOTA: Para exclusión de producto: carta justificativa del titular 
Cambio de nombre de producto : carta justificativa del fabricante. </t>
    </r>
  </si>
  <si>
    <t xml:space="preserve">CERTIFICADO DE VENTA LIBRE </t>
  </si>
  <si>
    <r>
      <t xml:space="preserve">Si es importado, el nombre del producto solicitado coincide con el nombre descrito en el Certificado de Venta Libre.  Para el caso de los productos nacionales, se aceptará la Declaración de Conformidad del Fabricante Nacional.
</t>
    </r>
    <r>
      <rPr>
        <b/>
        <sz val="8"/>
        <rFont val="Arial"/>
        <family val="2"/>
      </rPr>
      <t xml:space="preserve">Para productos importados, el documento debe cumplir con los siguientes requisitos:
1. Debe ser emitido por la autoridad sanitaria del pais de origen o un país de referencia (Canadá, Japón, Australia, Unión Europea o Estados Unidos).
2. Debe indicar el nombre del fabricante (s), el nombre específico del reactivo de diagnóstico In Vitro, y si es del caso se deberán señalar las referencias que desea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t>
    </r>
  </si>
  <si>
    <r>
      <t>El documento debe cumplir con los siguientes requisitos:
1) Nuevo nombre del producto 
2) Idioma original y en castellano.
3. Debe contener la información del fabricante  con su domicilio e Indicaciones de uso,</t>
    </r>
    <r>
      <rPr>
        <b/>
        <sz val="8"/>
        <color indexed="8"/>
        <rFont val="Arial"/>
        <family val="2"/>
      </rPr>
      <t xml:space="preserve"> </t>
    </r>
    <r>
      <rPr>
        <sz val="8"/>
        <color indexed="8"/>
        <rFont val="Arial"/>
        <family val="2"/>
      </rPr>
      <t xml:space="preserve">tal como se encuentra autorizado en el registro sanitario. </t>
    </r>
  </si>
  <si>
    <t xml:space="preserve">ETIQUETAS Y/O ROTULOS </t>
  </si>
  <si>
    <t xml:space="preserve">Presentar las etiquetas  con el nuevo nombre del producto y mantener las demás condiciones tal como se encuentra autorizado en el registro sanitario . </t>
  </si>
  <si>
    <t>J, J1 Y J2</t>
  </si>
  <si>
    <t xml:space="preserve">CAMBIO, ADICIÓN O EXCLUSIÓN DE LA PRESENTACIÓN COMERCIAL </t>
  </si>
  <si>
    <r>
      <t>INSERTOS</t>
    </r>
    <r>
      <rPr>
        <b/>
        <sz val="8"/>
        <color indexed="10"/>
        <rFont val="Arial"/>
        <family val="2"/>
      </rPr>
      <t xml:space="preserve"> </t>
    </r>
    <r>
      <rPr>
        <b/>
        <sz val="8"/>
        <color indexed="8"/>
        <rFont val="Arial"/>
        <family val="2"/>
      </rPr>
      <t>ORIGINALES</t>
    </r>
  </si>
  <si>
    <r>
      <t>El documento debe cumplir con los siguientes requisitos:
1) Nombre del producto con las  presentaciones comerciales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</si>
  <si>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r>
      <t xml:space="preserve">ETIQUETA </t>
    </r>
    <r>
      <rPr>
        <b/>
        <sz val="8"/>
        <color indexed="8"/>
        <rFont val="Arial"/>
        <family val="2"/>
      </rPr>
      <t>ORIGINAL</t>
    </r>
  </si>
  <si>
    <r>
      <t xml:space="preserve">En la etiqueta se debe evidenciar la nueva presentación comercial. </t>
    </r>
    <r>
      <rPr>
        <sz val="8"/>
        <color indexed="10"/>
        <rFont val="Arial"/>
        <family val="2"/>
      </rPr>
      <t/>
    </r>
  </si>
  <si>
    <t>Carta o documento en donde se evidencie la justificación del cambio o exclusión de la presentación comercial expedida por el titular  del registro sanitario. NOTA: SE ACEPTA LA JUSTIFICACION EN OBSERVACIONES DEL FORMULARIO SIN UN DOCUMENTO</t>
  </si>
  <si>
    <t>K. K1 Y K2</t>
  </si>
  <si>
    <t>CAMBIO, ADICIÓN O EXCLUSIÓN DE LAS REFERENCIAS</t>
  </si>
  <si>
    <t>L. L1 Y L2</t>
  </si>
  <si>
    <t>ADICIÓN, CAMBIO Y/O EXCLUSIÓN  DEL MATERIAL DE ENVASE PRIMARIO / SECUNDARIO O EMPAQUE</t>
  </si>
  <si>
    <t>ESTUDIOS TÉCNICOS</t>
  </si>
  <si>
    <t>Estudios técnicos que justifiquen el envase y garanticen la integridad del producto con el cambio.
El estudio debe contener:
· Nombre del producto al cual se le realizó el estudio
· Especificaciones de calidad  que apliquen para el nuevo material de envase
· Justificación descriptiva del cambio de material de envase o empaque.</t>
  </si>
  <si>
    <t>Estudios técnicos que validen la vida útil del producto dentro del nuevo envase primario.
El estudio debe contener:
· Nombre del producto al cual se le realizó el estudio de estabilidad
. Estabilidad a diferentes temperaturas y tiempos
· Conclusión del tiempo de vida útil declarado para el producto</t>
  </si>
  <si>
    <t>ESPECIFICACIONES TÉCNICAS</t>
  </si>
  <si>
    <t>Documento emitido por el fabricante que contenta la información de las especificaciones de los nuevos materiales de envase o declaración del fabricante donde certifique las especificaciones del material del nuevo envase.</t>
  </si>
  <si>
    <t>M, M1</t>
  </si>
  <si>
    <t xml:space="preserve">ADICIÓN, CAMBIO Y/O EXCLUSIÓN DE ETIQUETAS </t>
  </si>
  <si>
    <t>Carta o documento en donde se evidencie la justificación descriptiva del cambio, adición o exclusión de etiquetas. NOTA: SE ACEPTA LA JUSTIFICACION EN OBSERVACIONES DEL FORMULARIO SIN UN DOCUMENTO.</t>
  </si>
  <si>
    <t>ETIQUETA ORIGINAL</t>
  </si>
  <si>
    <t>En la etiqueta se debe evidenciar lo descrito en el documento justificativo.</t>
  </si>
  <si>
    <t>ACTUALIZACIÓN DE INSERTO</t>
  </si>
  <si>
    <t>Carta o documento en donde se evidencie la justificación descriptiva de la actualización del inserto. (Se deben describir todos los cambios del  nuevo inserto, con el fin de verificar dicha información contra el inserto autorizado inicialmente en el registro sanitario). NOTA:  SE ACEPTA LA JUSTIFICACION EN OBSERVACIONES DEL FORMULARIO SIN UN DOCUMENTO.</t>
  </si>
  <si>
    <t>En el inserto se debe evidenciar lo descrito en el documento justificativo.
NOTA: Es necesario que se identifique el cambio en el inserto (sombreado, resaltado, etc.)</t>
  </si>
  <si>
    <t>CAMBIO EN LA VIDA ÚTIL DEL PRODUCTO</t>
  </si>
  <si>
    <t>Carta o documento en donde se evidencie la justificación del cambio en la vida útil del producto. NOTA: SE ACEPTA LA JUSTIFICACION EN OBSERVACIONES DEL FORMULARIO SIN UN DOCUMENTO</t>
  </si>
  <si>
    <t>Presentar el estudio de estabilidad a diferentes temperaturas y tiempos, junto con la conclusión, que demuestren el cambio de vida útil del producto.</t>
  </si>
  <si>
    <t>CAMBIO DE CATEGORÍA (RIESGO)</t>
  </si>
  <si>
    <t>Carta o documento en donde se evidencie la justificación del cambio de categoría del reactivo de diagnóstico in-vitro. NOTA: SE ACEPTA LA JUSTIFICACION EN OBSERVACIONES DEL FORMULARIO SIN UN DOCUMENTO.</t>
  </si>
  <si>
    <t>CAMBIO DE ÁREA</t>
  </si>
  <si>
    <t>Carta o documento en donde se evidencie la justificación del cambio de área del registro sanitario. NOTA: SE ACEPTA LA JUSTIFICACIÓN EN OBSERVACIONES DEL FORMULARIO SIN UN DOCUMENTO.</t>
  </si>
  <si>
    <t>CAMBIO DE MODALIDAD DE REGISTRO SANITARIO</t>
  </si>
  <si>
    <t>Carta o documento en donde se evidencie el cambio de modalidad de registro sanitario. NOTA: SE ACEPTA LA JUSTIFICACION EN OBSERVACIONES DEL FORMULARIO SIN UN DOCUMENTO</t>
  </si>
  <si>
    <r>
      <rPr>
        <b/>
        <sz val="8"/>
        <color rgb="FF000000"/>
        <rFont val="Arial"/>
        <family val="2"/>
      </rPr>
      <t>PARA CAMBIO DE MODALIDAD DE IMPORTAR Y VENDER A:
FABRICAR Y VENDER
IMPORTAR, FABRICAR Y VENDER 
IMPORTAR, ENVASAR Y VENDER (ENVASADO CON MANIPULACIÓN DIRECTA DE PRODUCTO)</t>
    </r>
    <r>
      <rPr>
        <sz val="8"/>
        <color rgb="FF000000"/>
        <rFont val="Arial"/>
        <family val="2"/>
      </rPr>
      <t xml:space="preserve"> 
</t>
    </r>
    <r>
      <rPr>
        <b/>
        <sz val="8"/>
        <color rgb="FF000000"/>
        <rFont val="Arial"/>
        <family val="2"/>
      </rPr>
      <t xml:space="preserve">IMPORTAR, SEMIELABORAR Y VENDER
</t>
    </r>
    <r>
      <rPr>
        <sz val="8"/>
        <color rgb="FF000000"/>
        <rFont val="Arial"/>
        <family val="2"/>
      </rPr>
      <t xml:space="preserve">
Por la ley antitrámite Decreto 019 de 2012, se debe validar el </t>
    </r>
    <r>
      <rPr>
        <b/>
        <u/>
        <sz val="8"/>
        <color rgb="FF000000"/>
        <rFont val="Arial"/>
        <family val="2"/>
      </rPr>
      <t>concepto técnico de condiciones sanitarias expedido por el Invima</t>
    </r>
    <r>
      <rPr>
        <sz val="8"/>
        <color rgb="FF000000"/>
        <rFont val="Arial"/>
        <family val="2"/>
      </rPr>
      <t xml:space="preserve">, </t>
    </r>
    <r>
      <rPr>
        <b/>
        <sz val="8"/>
        <color rgb="FF000000"/>
        <rFont val="Arial"/>
        <family val="2"/>
      </rPr>
      <t xml:space="preserve">Como guia, verificar lo contenido en la Circular 1000-006-2022
</t>
    </r>
    <r>
      <rPr>
        <sz val="8"/>
        <color rgb="FF000000"/>
        <rFont val="Arial"/>
        <family val="2"/>
      </rPr>
      <t xml:space="preserve">
</t>
    </r>
  </si>
  <si>
    <t>Documento emitido por el fabricante autorizado en el Registro Sanitario, que certifique que los productos  mantienen sus características iniciales de uso, composición, diseño y procesos de manufactura y no se modifican. El documento debe indicar el nombre de los productos objeto del registro sanitario y debe estar rotulado y firmado por el fabricante autorizado en el registro sanitario.</t>
  </si>
  <si>
    <t xml:space="preserve">CONCEPTO DE CCAA VIGENTE </t>
  </si>
  <si>
    <r>
      <rPr>
        <b/>
        <sz val="8"/>
        <rFont val="Arial"/>
        <family val="2"/>
      </rPr>
      <t>PARA CAMBIO DE MODALIDAD DE IMPORTAR Y VENDER A: 
IMPORTAR, ENVASAR Y VENDER (ENVASADO SIN MANIPULACIÓN DIRECTA DE PRODUCTO)</t>
    </r>
    <r>
      <rPr>
        <sz val="8"/>
        <rFont val="Arial"/>
        <family val="2"/>
      </rPr>
      <t xml:space="preserve"> Por la ley antitrámite Decreto 019 de 2012, se debe validar el concepto técnico de CCAA expedido por el Invima, para la actividad de envasado secundario</t>
    </r>
  </si>
  <si>
    <t>Para cualquier cambio de modalidad establecida por el decreto 3770 de 2004, deberá allegar la autorización del fabricante legal del producto al establecimiento nacional para las actividades de fabricación, envasado o semielaboración, según sea el caso</t>
  </si>
  <si>
    <t>CAMBIO DE USO DECLARADO EN EL INSERTO</t>
  </si>
  <si>
    <t>Carta o documento en donde se evidencie la justificación del cambio de uso. NOTA: SE ACEPTA LA JUSTIFICACION EN OBSERVACIONES DEL FORMULARIO SIN UN DOCUMENTO</t>
  </si>
  <si>
    <t>DECLARACIÓN DE FABRICANTE</t>
  </si>
  <si>
    <t>Documento emitido por el fabricante indicando que el producto no cambia sus características iniciales de aprobación</t>
  </si>
  <si>
    <t>4) En el ítem 2 (NFORMACIÓN QUE ACTUALIZA SEGÚN EL PUNTO ANTERIOR) del Formulario de solicitud deberá indicar lo siguiente:
1. Señalar la letra que indica el motivo de la modificación.
2. Según el motivo de la modificación, en el campo "figura en el registro sanitario" citar de lo que se pretende actualizar, lo aprobado actualmente en el registro sanitario
3. Según el motivo de la modificación, en el campo "Como debe figurar en la Resolución de modificación" citar el cambio a aprobar. Por ejemplo, si la modificación es una exclusión de fabricante, deberá diligenciar en este campo: "exclusión del fabricante: xxxxx"
5) Las modificaciones de etiquetas e insertos solo aplican para los requisitos del artículo 10, subnumeral 10.1.1 y articulo 25 del Decreto 3770 de 2004.
6) NOTA IMPORTANTE: El cambio de modalidad de IMPORTAR Y VENDER a FABRICAR, IMPORTAR Y VENDER O FABRICAR Y VENDER, implica la solicitud de adición del respectivo fabricante (según Ítem E con sus respectivos soportes).</t>
  </si>
  <si>
    <t>7) Tenga en cuenta que la denominación: "adición" hace referencia a la inclusión de una nueva información a la que está aprobada en el registro sanitario. En ese sentido, para la "adición" de información, el Invima no excluye datos aprobados en el registro sanitario. En el caso de que el interesado desee excluir y adicionar información, deberá señalar claramente los campos correspondientes a "adición /Exclusión " y/o "cambio".</t>
  </si>
  <si>
    <t>8) El interesado deberá tener en cuenta los siguientes criterios para seleccionar la tarifa según el tipo de modificación de un registro sanitario :
A.  Modificaciones legales : código de tarifa: 4001-36 ó Excepción de pago de tarifa 90116  según paragrafo 2 , Art.2 ley 2069 de 2020
B.  Modificaciones técnicas: código de tarifa: 4001-37. ó Excepción de pago de tarifa 90117  según paragrafo 2 , Art.2 ley 2069 de 2020
C.  Modificaciones técnias y legales: código de tarifa: 4001-38.ó Excepción de pago de tarifa 90118  según paragrafo 2 , Art.2 ley 2069 de 2020</t>
  </si>
  <si>
    <t xml:space="preserve">9) Nota: Para aplicar a la excepción de pago para modificación de registros sanitarios se deben anexar los documentos relacionados en el punto 5 y 6 del siguiente enlace: https://app.invima.gov.co/oficina_virtual/knowledgebase.php?article=12 , de conformidad con lo establecido en el parágrafo 2 del art. 2 de la Ley 2069 de 2020.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</si>
  <si>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</si>
  <si>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LA ANTERIOR INFORMACIÓN DEBE REPOSAR EN EL EXPEDIENTE, PARA SU VERIFICACIÓN . </t>
  </si>
  <si>
    <t xml:space="preserve">                                                 
_________________________________________________
Nombre y Firma del Representante Legal    y / o Apoderado </t>
  </si>
  <si>
    <t xml:space="preserve"> VoBo Técnico:</t>
  </si>
  <si>
    <t xml:space="preserve"> VoBo Legal:</t>
  </si>
  <si>
    <t xml:space="preserve"> Código :</t>
  </si>
  <si>
    <t xml:space="preserve"> Código : </t>
  </si>
  <si>
    <r>
      <rPr>
        <b/>
        <sz val="10"/>
        <rFont val="Arial"/>
        <family val="2"/>
      </rPr>
      <t xml:space="preserve">TENGA EN CUENTA QUE: </t>
    </r>
    <r>
      <rPr>
        <sz val="10"/>
        <rFont val="Arial"/>
        <family val="2"/>
      </rPr>
      <t xml:space="preserve">
1. Para la solicitud de una Certificación con registro Sanitario (Certificado de Venta Libre-CVL), se debe diligenciar  el ítem No. 1.
2.  Para la solicitud de una Certificación sin Registro Sanitario (Certificado de No Obligatoriedad), se debe diligenciar los ítem del numeral    dos (2) según sea el caso.
3. Recuerde que el nombre del producto dligenciado en el formulario de la solicitud deberá ser el mismo que se registra en los documentos aportados.
4. Es importante mencionar que la Certificación se expide por un solo producto, excepto para las certificaciones del numeral 2.2 y 2.3 correspondientes a Reactivos Analíticos y Reactivos sólo para investigación, respectivamente. Para este caso, el nombre del producto dentro del formato Único de Diligenciamiento de Reactivos de Diagnostico</t>
    </r>
    <r>
      <rPr>
        <i/>
        <sz val="10"/>
        <rFont val="Arial"/>
        <family val="2"/>
      </rPr>
      <t xml:space="preserve"> In Vitro</t>
    </r>
    <r>
      <rPr>
        <sz val="10"/>
        <rFont val="Arial"/>
        <family val="2"/>
      </rPr>
      <t xml:space="preserve">, debe ser "Reactivos analíticos", o "Reactivos sólo para investigación". Se ampara un máximo de CINCUENTA (50) productos por Certificación,  los cuales deben describirse en el ítem “Observaciones" del formato Único de Diligenciamiento de Reactivos de Diagnóstico </t>
    </r>
    <r>
      <rPr>
        <i/>
        <sz val="10"/>
        <rFont val="Arial"/>
        <family val="2"/>
      </rPr>
      <t>In Vitro</t>
    </r>
    <r>
      <rPr>
        <sz val="10"/>
        <rFont val="Arial"/>
        <family val="2"/>
      </rPr>
      <t xml:space="preserve">.
</t>
    </r>
    <r>
      <rPr>
        <b/>
        <sz val="10"/>
        <rFont val="Arial"/>
        <family val="2"/>
      </rPr>
      <t>5. Para el caso de los reactivos que se utilizan en muestras de origen diferente al humano, es importante mencionar que este Instituto no es competente para emitir una certificación al respecto, tal como lo determinó el Ministerio de Salud y Protección Social mediante comunicación Radicada con número 201424001411011 del 30 de septiembre de 2014.</t>
    </r>
  </si>
  <si>
    <t>1. CERTIFICACIÓN CON REGISTRO SANITARIO</t>
  </si>
  <si>
    <t>Nombre del Producto:</t>
  </si>
  <si>
    <t>País al cual va dirigido:</t>
  </si>
  <si>
    <t>Expediente:</t>
  </si>
  <si>
    <t>No Registro sanitario:</t>
  </si>
  <si>
    <t xml:space="preserve">OBSERVACIONES: </t>
  </si>
  <si>
    <t>Oficio de solicitud que incluya No. registro sanitario, No. expediente, vigencia, observaciones y las demás que considere necesarias.</t>
  </si>
  <si>
    <t>Comprobante de pago por concepto del trámite según la tarifa legal correspondiente.</t>
  </si>
  <si>
    <t xml:space="preserve">2. INFORMACIÓN BASICA </t>
  </si>
  <si>
    <t>NOMBRE DEL PRODUCTO:</t>
  </si>
  <si>
    <t>INDICACIONES Y USOS:</t>
  </si>
  <si>
    <t>MARCA ( Si aplica):</t>
  </si>
  <si>
    <t>PRESENTACIÓN COMERCIAL:</t>
  </si>
  <si>
    <t>COMPONENTES Y COMPOSICIÓN (EXPRESADA CON NOMBRE GENÉRICO Y / O QUÍMICO):</t>
  </si>
  <si>
    <t>OBSERVACIONES:</t>
  </si>
  <si>
    <t>2.1 CERTIFICACIÓN DE NO OBLIGATORIEDAD DE REGISTRO SANITARIO</t>
  </si>
  <si>
    <r>
      <rPr>
        <sz val="10"/>
        <color rgb="FF000000"/>
        <rFont val="Arial"/>
        <family val="2"/>
      </rPr>
      <t>Formulario suscrito por persona natural y/o jurídica o su apoderado,</t>
    </r>
    <r>
      <rPr>
        <b/>
        <sz val="10"/>
        <color rgb="FF000000"/>
        <rFont val="Arial"/>
        <family val="2"/>
      </rPr>
      <t xml:space="preserve"> el cual deberá ser diligenciado y entregado en medio digital (adjuntar tambien el Formulario en Excel copiable y listado de referencias (si aplica))</t>
    </r>
  </si>
  <si>
    <t>Comprobante pago por concepto del trámite según la tarifa legal vigente.</t>
  </si>
  <si>
    <r>
      <rPr>
        <b/>
        <sz val="10"/>
        <rFont val="Arial"/>
        <family val="2"/>
      </rPr>
      <t xml:space="preserve">INSERTO </t>
    </r>
    <r>
      <rPr>
        <sz val="10"/>
        <rFont val="Arial"/>
        <family val="2"/>
      </rPr>
      <t>o Ficha Técnica, con el uso declarado por el fabricante en original y traducido al idioma español.</t>
    </r>
  </si>
  <si>
    <r>
      <rPr>
        <b/>
        <sz val="10"/>
        <rFont val="Arial"/>
        <family val="2"/>
      </rPr>
      <t xml:space="preserve">ETIQUETAS </t>
    </r>
    <r>
      <rPr>
        <sz val="10"/>
        <rFont val="Arial"/>
        <family val="2"/>
      </rPr>
      <t>originales con la información como se pretende comercializar el producto</t>
    </r>
  </si>
  <si>
    <t xml:space="preserve">2.2 CERTIFICACIÓN DE NO OBLIGATORIEDAD DE REGISTRO SANITARIO PARA REACTIVOS ANALÍTICOS </t>
  </si>
  <si>
    <t>Formulario suscrito por persona natural y/o jurídica o su apoderado,  el cual deberá ser diligenciado y entregado en medio digital (Formulario en Excel copiable y listado de referencias (si aplica))</t>
  </si>
  <si>
    <t>INSERTO  con el uso declarado por el fabricante en original y traducido al idioma español.</t>
  </si>
  <si>
    <t>ETIQUETAS originales con la información como se pretende comercializar el producto</t>
  </si>
  <si>
    <t>Certificado de análisis expedido por el fabricante</t>
  </si>
  <si>
    <t>Ficha de seguridad Material Security Data Sheet -MSDS-</t>
  </si>
  <si>
    <t xml:space="preserve"> 2.3 CERTIFICACIÓN DE NO OBLIGATORIEDAD DE REGISTRO SANITARIO PARA  REACTIVOS SOLO PARA INVESTIGACIÓN. RESEARCH USE ONLY (RUO)</t>
  </si>
  <si>
    <t xml:space="preserve">1. </t>
  </si>
  <si>
    <t>Formulario suscrito por persona natural y/o jurídica o su apoderado, el cual deberá ser diligenciado y entregado en medio digital (Formulario en Excel copiable y listado de referencias (si aplica))</t>
  </si>
  <si>
    <t>Carta de responsabilidad del fabricante determinando su uso exclusivo para investigación y no para procedimientos diagnósticos</t>
  </si>
  <si>
    <t>ETIQUETAS originales con la información como se pretende comercializar el producto en donde se evidencie el uso declarado por el fabricante, especificando su condición de RUO</t>
  </si>
  <si>
    <t>Declaración de usuario final firmado por la Universidad o Institución de investigación, la cual deberá indicar el nombre de la Universidad, nombre del proyecto de investigación, y los nombres de los reactivos los cuales deben coincidir con la información diligenciada en el formulario. Tenga en cuenta que la carta deberá tener la nota: Uso exclusivo para centro educativo o de investigación, no será usado en la prestación de servicios de salud. (Este requisito se encuentra en el ABECÉ Reactivos de diagnóstico in vitro huérfanos, in vitro grado analítico, analito específico, reactivos de uso general en laboratorio y reactivos in vitro en investigación, que sean utilizados en muestras de origen humano – Decreto 1036 de 2018, disponible en la página web del Ministerio de Salud y Protección Social.</t>
  </si>
  <si>
    <r>
      <t>NOTA: Tenga en cuenta que los reactivos "para uso sólo en investigación" corresponden a aquellos reactivos que se encuentran en fase de investigación y desarrollo por parte del  fabricante para evaluar su diseño y rendimiento a escala limitada, de igual forma no presentan las características de validación y eficacia, como si lo tiene, un reactivo de diagnóstico</t>
    </r>
    <r>
      <rPr>
        <b/>
        <i/>
        <sz val="10"/>
        <rFont val="Arial"/>
        <family val="2"/>
      </rPr>
      <t xml:space="preserve"> in-vitro</t>
    </r>
    <r>
      <rPr>
        <b/>
        <sz val="10"/>
        <rFont val="Arial"/>
        <family val="2"/>
      </rPr>
      <t>. 
Es importante destacar que para los productos de los ítems 2,2 y 2,3 del presente formulario, que se importen y comercialicen para la prestación de servicios de salud, el interesado deberá solicitar registro sanitario automático bajo los requisitos del Decreto 1036 de 2018.</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</si>
  <si>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</si>
  <si>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______________________</t>
  </si>
  <si>
    <t>__________</t>
  </si>
  <si>
    <t>_____________________</t>
  </si>
  <si>
    <t>____________________________________________</t>
  </si>
  <si>
    <t>FORMATO ÚNICO DE AUTORIZACIÓNES PARA REACTIVOS DE DIAGNÓSTICO IN VITRO</t>
  </si>
  <si>
    <t>1. REGISTRO PARA EL CUAL SOLICITA AUTORIZACIÓN</t>
  </si>
  <si>
    <t>REGISTRO SANITARIO</t>
  </si>
  <si>
    <t>EXPEDIENTE</t>
  </si>
  <si>
    <t>VIGENCIA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</si>
  <si>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</si>
  <si>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Formulario único  de tramites sobre registro sanitario de  reactivos de diagnostico in vitro Decreto 3770 de 2004, suscrito por el representante legal de la empresa titular o por un apoderado legalmente constituido,  el cual deberá ser diligenciado y entregado en medio físico o a través de los canales virtuales disponibles (Documentos en archivos PDF y formulario en Excel editable)</t>
  </si>
  <si>
    <t>Comprobante pago por concepto del trámite según la tarifa legal vigente. (Código 4002-5)</t>
  </si>
  <si>
    <r>
      <t xml:space="preserve">Justificación del por qué se solicita el agotamiento de etiquetas (vencimiento del registro sanitario).
</t>
    </r>
    <r>
      <rPr>
        <b/>
        <sz val="10"/>
        <rFont val="Arial"/>
        <family val="2"/>
      </rPr>
      <t>NOTA: En caso de que el registro sanitario se encuentre próximo a vencer y el titular de este NO desee renovarlo, deberá realizar dicha declaración en el documento.</t>
    </r>
  </si>
  <si>
    <t>INVENTARIO</t>
  </si>
  <si>
    <t>LOTE</t>
  </si>
  <si>
    <t>CANTIDADES</t>
  </si>
  <si>
    <t>FECHA DE VENCIMIENTO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</si>
  <si>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</si>
  <si>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  Nombre y  Firma del Representante Legal    y / o Apoderado </t>
  </si>
  <si>
    <t xml:space="preserve">VoBo. Legal: </t>
  </si>
  <si>
    <t>FORMULARIO ÚNICO PARA PRESENTACIÓN DE SOLICITUDES DE DESGLOSE DE DOCUMENTOS PARA REACTIVOS DE DIAGNÓSTICO IN VITRO</t>
  </si>
  <si>
    <t>DATOS DEL REGISTRO SANITARIO</t>
  </si>
  <si>
    <t>NOMBRE Y MARCA DEL PRODUCTO:</t>
  </si>
  <si>
    <t>NÚMERO DE REGISTRO SANITARIO:</t>
  </si>
  <si>
    <t>VIGENCIA:</t>
  </si>
  <si>
    <t>EXPEDIENTE:</t>
  </si>
  <si>
    <t>RADICADO:</t>
  </si>
  <si>
    <t>DOCUMENTOS A DESGLOSAR:</t>
  </si>
  <si>
    <t>RADICADO BAJO EL CUAL INGRESARON AL INSTITUTO:</t>
  </si>
  <si>
    <t>FECHA:</t>
  </si>
  <si>
    <t>FOLIOS:</t>
  </si>
  <si>
    <t>MOTIVO DE LA SOLICITUD DE DESGLOSE:</t>
  </si>
  <si>
    <t>No.</t>
  </si>
  <si>
    <t>DESCRIPCIÓN DEL REQUISITO</t>
  </si>
  <si>
    <t>FORMULARIO DE INFORMACIÓN BÁSICA DEBIDAMENTE DILIGENCIADO</t>
  </si>
  <si>
    <t xml:space="preserve">Debe estar debidamente diligenciado (en los datos de transacción bancaria indicar: N/A, toda vez que el ,mismo no requiere pago) </t>
  </si>
  <si>
    <t>PODER (si aplica)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</si>
  <si>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10.2.5 del Decreto 3770 de 2004  y  Artículo 74 y 251 del Código General del Proceso. (Debe estar consularizado y legalizado o en su defecto apostillado si el  país se encuentra dentro de la convención de la haya).</t>
  </si>
  <si>
    <t>Empresas Nacionales: Por la ley antitrámite Decreto 019 de 2012 se debe validar en la página http://www.rues.org.co/rues_web/consultas.</t>
  </si>
  <si>
    <t>VoBo. Legal: _________________________</t>
  </si>
  <si>
    <t>FORMULARIO ÚNICO PARA PRESENTACIÓN DE SOLICITUDES DE DECLARACIÓN DE PÉRDIDA DE FUERZA EJECUTORIA PARA DISPOSITIVOS MÉDICOS Y/O EQUIPOS BIOMEDICOS</t>
  </si>
  <si>
    <t>NÚMERO DE REGISTRO SANITARIO</t>
  </si>
  <si>
    <t xml:space="preserve">MOTIVO DE LA SOLICITUD: </t>
  </si>
  <si>
    <t>_____________________________________________________</t>
  </si>
  <si>
    <t>VoBo. Legal: _______________</t>
  </si>
  <si>
    <t>Código: ______________</t>
  </si>
  <si>
    <t>Fecha: _________________</t>
  </si>
  <si>
    <t>LISTAS DESPLEGABLES PARA PRESENTACIÓN COMERCIAL</t>
  </si>
  <si>
    <t>Lista de áreas categoria II</t>
  </si>
  <si>
    <t>Lista de áreas categoría I</t>
  </si>
  <si>
    <t>REGISTRO SANITARIO NUEVO Y RENOVACION AUTOMATICA</t>
  </si>
  <si>
    <t>Unidades</t>
  </si>
  <si>
    <t>Miligramo(s)</t>
  </si>
  <si>
    <t>Biología Molecular</t>
  </si>
  <si>
    <t xml:space="preserve">Medios de cultivo </t>
  </si>
  <si>
    <t>Centigramo(s)</t>
  </si>
  <si>
    <t>Endocrinología</t>
  </si>
  <si>
    <t>Componentes de reposición de un estuche</t>
  </si>
  <si>
    <t>TRAMITE</t>
  </si>
  <si>
    <t>NRO PRODUCTO</t>
  </si>
  <si>
    <t>TARIFA ORDINARIA</t>
  </si>
  <si>
    <t>CODIGO TARIFA Registro sanitario nuevo o renovación automática de reactivos de diagnóstico in-vitro categoría I - II: “Aplicable a microempresas, incluyendo los pequeños productores de acuerdo con la tipificación actual en el marco del Decreto 691 de 2018. Exceptuada de pago, en el marco del parágrafo 2 del Art. 2 de Ley 2069 de 2020.”</t>
  </si>
  <si>
    <t>Registro sanitario nuevo automático de reactivos de diagnóstico in-vitro categoría I - 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UVB
Sector comercio 44.769 e inferiores o iguales a 173.578 UVB
Sector servicios 32.988 e inferiores o iguales a 65.976 UVB</t>
  </si>
  <si>
    <t>Registro sanitario nuevo automático de reactivos de diagnóstico in-vitro categoría I - 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UVB
Sector comercio 173.578 e inferiores o iguales a 302.387 UVB
Sector servicios 65.976 e inferiores o iguales a 98.964 UVB</t>
  </si>
  <si>
    <t>Registro sanitario nuevo automático de reactivos de diagnóstico in-vitro categoría I - 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UVB
Sector comercio 302.387 e inferiores o iguales a 431.196 UVB
Sector servicios 98.964 e inferiores o iguales a 131.951 UVB</t>
  </si>
  <si>
    <t>Registro sanitario nuevo automático de reactivos de diagnóstico in-vitro categoría I - 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UVB
Sector comercio 431.196 e inferiores o iguales a 1.007.695 UVB
Sector servicios 131.951 e inferiores o iguales a 248.979 UVB</t>
  </si>
  <si>
    <t>Registro sanitario nuevo automático de reactivos de diagnóstico in-vitro categoría I - II:Tarifa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UVB
Sector comercio 1.007.695 e inferiores o iguales a 1.584.194 UVB
Sector servicios 248.979 e inferiores o iguales a 366.007 UVB</t>
  </si>
  <si>
    <t>Registro sanitario nuevo automático de reactivos de diagnóstico in-vitro categoría I - 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UVB
Sector comercio 1.584.194 e inferiores o iguales a 2.160.692 UVB
Sector servicios 366.007 e inferiores o iguales a 483.034 UVB</t>
  </si>
  <si>
    <t>UVB</t>
  </si>
  <si>
    <t>Gramo(s)</t>
  </si>
  <si>
    <t>Tóxico-Farmacología</t>
  </si>
  <si>
    <t>Materiales colorantes</t>
  </si>
  <si>
    <t xml:space="preserve"> </t>
  </si>
  <si>
    <t>N/A</t>
  </si>
  <si>
    <t>combinado</t>
  </si>
  <si>
    <t>OBSERVACION</t>
  </si>
  <si>
    <t>Decagramo(s)</t>
  </si>
  <si>
    <t>Química sanguínea</t>
  </si>
  <si>
    <t>Soluciones diluyentes, tampones y lisantes</t>
  </si>
  <si>
    <t>REGISTRO SANITARIO NUEVO</t>
  </si>
  <si>
    <t>SELECCIONE TIPO DE TRAMITE</t>
  </si>
  <si>
    <t>Hectogramo(s)</t>
  </si>
  <si>
    <t>Soluciones de lavado</t>
  </si>
  <si>
    <t>TARIFA ORDINARIA - 1 (un) producto. Sume 20.01 UVB por producto adicional.</t>
  </si>
  <si>
    <t>Kilogramo(s)</t>
  </si>
  <si>
    <t>Microbiología</t>
  </si>
  <si>
    <t>REGISTRO SANITARIO NUEVO - Excepción de pago de tarifa
Paragrafo 2. Art.2 de la Ley 2069 de 2020</t>
  </si>
  <si>
    <t>Microlitro(s)</t>
  </si>
  <si>
    <t>RENOVACION  - Excepción de pago de tarifa
Paragrafo 2. Art.2 de la Ley 2069 de 2020</t>
  </si>
  <si>
    <t>Mililitro(s)</t>
  </si>
  <si>
    <r>
      <t xml:space="preserve">Registro sanitario nuevo automático  categoría I-II -1 Producto Tarifa Diferenciada del 40% - </t>
    </r>
    <r>
      <rPr>
        <b/>
        <sz val="11"/>
        <color theme="1"/>
        <rFont val="Calibri"/>
        <family val="2"/>
        <scheme val="minor"/>
      </rPr>
      <t xml:space="preserve">PEQUEÑA EMPRESA </t>
    </r>
  </si>
  <si>
    <t>Centrilitro(s)</t>
  </si>
  <si>
    <t>Registro sanitario nuevo automático categoría I-II. 1 Producto sume 10.00 UVB por producto adicional.Tarifa Diferenciada del 50%-PEQUEÑA EMPRESA</t>
  </si>
  <si>
    <t>Decilitro(s)</t>
  </si>
  <si>
    <t>Registro sanitario nuevo automático categoría I-II -1 Producto sume 12.00 UVB por producto adicional. Tarifa Diferenciada del 60%-PEQUEÑA EMPRESA</t>
  </si>
  <si>
    <t>Litro(s)</t>
  </si>
  <si>
    <t>Registro sanitario nuevo automático categoría I-II. 1 Producto sume Mas 14.00 UVB por producto adicional.  Tarifa Diferenciada del 70%-MEDIANA EMPRESA</t>
  </si>
  <si>
    <t>Decalitro(s)</t>
  </si>
  <si>
    <t>Registro sanitario nuevo automático  categoría I-II. 1 Producto sume 16.01 UVB por producto adicional.Tarifa Diferenciada del 80% - MEDIANA EMPRESA</t>
  </si>
  <si>
    <t>Hectolitro(s)</t>
  </si>
  <si>
    <t>Registro sanitario nuevo automático categoría I-II. 1 Producto sume  18.01 UVB por producto adicional.Tarifa Diferenciada del 90%-MEDIANA EMPRESA</t>
  </si>
  <si>
    <t>Kilolitro(s)</t>
  </si>
  <si>
    <t>Metro(s) cúbico(s)</t>
  </si>
  <si>
    <t>Milímetro(s) Cúbico(s)</t>
  </si>
  <si>
    <t>Centímetro(s) Cúbico(s)</t>
  </si>
  <si>
    <t>Decímetro(s) Cúbico(s)</t>
  </si>
  <si>
    <t>Milimetro(s)</t>
  </si>
  <si>
    <t>Centimetro(s)</t>
  </si>
  <si>
    <t>REGISTROS SANITARIOS PREVIOS</t>
  </si>
  <si>
    <t>Metro(s)</t>
  </si>
  <si>
    <t xml:space="preserve">CODIGO TARIFA </t>
  </si>
  <si>
    <t>Envase</t>
  </si>
  <si>
    <t>Ampolla(s)</t>
  </si>
  <si>
    <t>Anillo(s)</t>
  </si>
  <si>
    <t>Aplicador(es)</t>
  </si>
  <si>
    <t>Aplicador(es) pen</t>
  </si>
  <si>
    <t xml:space="preserve"> Excepción de pago de tarifa
 Paragrafo 2. Art.2 de la Ley 2069 de 2020</t>
  </si>
  <si>
    <t>Atomizador(es) (Spray)</t>
  </si>
  <si>
    <t>Balde(s)</t>
  </si>
  <si>
    <t xml:space="preserve">Registro sanitario nuevo III-Tarifa Diferenciada del 40% PEQUEÑA EMPRESA </t>
  </si>
  <si>
    <t>Aplicable a PEQUEÑA EMPRESA cuyos ingresos por actividades ordinarias anuales sean superiores a Sector Manufactura 23.563 e inferiores o iguales a 84.040 uvt -Sector comercio 44.769 e inferiores o iguales a 173.578 uvt -Sector servicios 32.988 e inferiores o iguales a 65.976 uvt en el marco del parágrafo 1 del Art. 2 de la Ley 2069 de 2020 y del artículo 5 del Decreto 1889 de 2021.</t>
  </si>
  <si>
    <t>Bandeja(s)</t>
  </si>
  <si>
    <t>Reactivos de Diagnostico In-Vitro Categoría III. Tarifa Diferenciada del 50% - PEQUEÑA EMPRESA</t>
  </si>
  <si>
    <t xml:space="preserve">Aplicable a PEQUEÑA EMPRESA cuyos ingresos por actividades ordinarias anuales sean superiores a Sector Manufactura 84.040 e inferiores o iguales a 144.517 uvt -Sector comercio 173.578 e inferiores o iguales a 302.387 uvt-Sector servicios 65.976 e inferiores o iguales a 98.964 uvt en el marco del parágrafo 1 del Art. 2 de la Ley 2069 de 2020 y del artículo 5 del Decreto 1889 de 2021. </t>
  </si>
  <si>
    <t>Banderola(s)</t>
  </si>
  <si>
    <t>Reactivos de Diagnostico In-Vitro Categoría III. Tarifa Diferenciada del 60% - PEQUEÑA EMPRESA</t>
  </si>
  <si>
    <t xml:space="preserve">Aplicable a PEQUEÑA EMPRESA cuyos ingresos por actividades ordinarias anuales sean superiores a Sector Manufactura 144.517 e inferiores o iguales a 204.995 uvt -Sector comercio 302.387 e inferiores o iguales a 431.196 uvt -Sector servicios 98.964 e inferiores o iguales a 131.951 uvt en el marco del parágrafo 1 del Art. 2 de la Ley 2069 de 2020 y del artículo 5 del Decreto 1889 de 2021. </t>
  </si>
  <si>
    <t>Barra(s)</t>
  </si>
  <si>
    <t>Registro sanitario nuevo Reactivos de Diagnostico In-Vitro Categoría III. Tarifa Diferenciada del 70% - MEDIANA EMPRESA</t>
  </si>
  <si>
    <t xml:space="preserve">Aplicable a MEDIANA EMPRESA cuyos ingresos por actividades ordinarias anuales sean superiores a  -Sector Manufactura 204.995 e inferiores o iguales a 715.518 uvt -Sector comercio 431.196 e inferiores o iguales a 1.007.695 uvt -Sector servicios 131.951 e inferiores o iguales a 248.979 uvt en el marco del parágrafo 1 del Art. 2 de la Ley 2069 de 2020 y del artículo 5 del Decreto 1889 de 2021. </t>
  </si>
  <si>
    <t>Blíster(es)</t>
  </si>
  <si>
    <t>Registro sanitario nuevo Reactivos de Diagnostico In-Vitro Categoría III. Tarifa Diferenciada del 80% - MEDIANA EMPRESA</t>
  </si>
  <si>
    <t xml:space="preserve">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 </t>
  </si>
  <si>
    <t>Bloque(s)</t>
  </si>
  <si>
    <t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</si>
  <si>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t>Bolo(s)</t>
  </si>
  <si>
    <t>Bolsa(s)</t>
  </si>
  <si>
    <t>Bombo(s)</t>
  </si>
  <si>
    <t>Bote(s)</t>
  </si>
  <si>
    <t>Excepción de pago de tarifa
Paragrafo 2. Art.2 de la Ley 2069 de 2020</t>
  </si>
  <si>
    <t>Botella(s)</t>
  </si>
  <si>
    <t>REGISTRO SANITARIO NUEVO - Excepción de pago de tarifa 
Paragrafo 2. Art.2 de la Ley 2069 de 2020</t>
  </si>
  <si>
    <t>Bulto(s)</t>
  </si>
  <si>
    <t>Caja(s)</t>
  </si>
  <si>
    <t>Cápsula(s)</t>
  </si>
  <si>
    <t>Carrete(s)</t>
  </si>
  <si>
    <t>Cartón(es)</t>
  </si>
  <si>
    <t>Cartuchera(s)</t>
  </si>
  <si>
    <t>Cartucho(s)</t>
  </si>
  <si>
    <t>MODALIDAD DE REGISTRO SANITARIO PARA REACTIVOS DE DISGNOSTICO</t>
  </si>
  <si>
    <t>Casete(s)</t>
  </si>
  <si>
    <t>Casquillo(s)</t>
  </si>
  <si>
    <t>FABRICAR Y VENDER</t>
  </si>
  <si>
    <t>Cilindro(s)</t>
  </si>
  <si>
    <t>IMPORTAR Y VENDER</t>
  </si>
  <si>
    <t>Colector(es)</t>
  </si>
  <si>
    <t>IMPORTAR, FABRICAR Y VENDER</t>
  </si>
  <si>
    <t>Compresa(s)</t>
  </si>
  <si>
    <t>IMPORTAR , ENVASAR Y VENDER</t>
  </si>
  <si>
    <t>Cono(s)</t>
  </si>
  <si>
    <t>IMPORTAR , SEMIELABORAR Y VENDER</t>
  </si>
  <si>
    <t>Contenedor(es)</t>
  </si>
  <si>
    <t>Copa(s)</t>
  </si>
  <si>
    <t>AREAS</t>
  </si>
  <si>
    <t>Cubeta(s)</t>
  </si>
  <si>
    <t>LABORATORIO CLÍNICO</t>
  </si>
  <si>
    <t>Cuchara medidora(s)</t>
  </si>
  <si>
    <t>BANCO DE SANGRE</t>
  </si>
  <si>
    <t>Dial Pack(s)</t>
  </si>
  <si>
    <t>BANCO DE SANGRE Y LABORATORIO CLÍNICO</t>
  </si>
  <si>
    <t>Disco(s)</t>
  </si>
  <si>
    <t>Dispensador(es)</t>
  </si>
  <si>
    <t>Display(s)</t>
  </si>
  <si>
    <t>Estuche(s)</t>
  </si>
  <si>
    <t>Foil(es)</t>
  </si>
  <si>
    <t>Frasco(s)</t>
  </si>
  <si>
    <t>notificaion electronica</t>
  </si>
  <si>
    <t>Frasco(s) gotero(s)</t>
  </si>
  <si>
    <t>Recuerde que debe acercase a nuestra oficinas para realizar la notificación del Acto Administrativo. - Continue con el diligenciamiento del formulario</t>
  </si>
  <si>
    <t>Correo electronico notificación electronica:</t>
  </si>
  <si>
    <t>Funda(s)</t>
  </si>
  <si>
    <t>No aplica notificaciön electronica</t>
  </si>
  <si>
    <t>Galón(es)</t>
  </si>
  <si>
    <t>Gancho(s)</t>
  </si>
  <si>
    <t>Garrafa(s)</t>
  </si>
  <si>
    <t xml:space="preserve">Por producto adicional sume 8.00 UVB Aplicable a PEQUEÑA EMPRESA cuyos ingresos por actividades ordinarias anuales sean superiores a 
Sector Manufactura 23.563 e inferiores o iguales a 84.040 UVT
Sector comercio 44.769 e inferiores o iguales a 173.578 UVT
Sector servicios 32.988 e inferiores o iguales a 65.976 UVT en el marco del parágrafo 1 del Art. 2 de la Ley 2069 de 2020 y del artículo 5 del Decreto 1889 de 2021. </t>
  </si>
  <si>
    <t xml:space="preserve">Registro sanitario nuevo o renovación automática de reactivos de diagnóstico in-vitro categoría I - II: 1 (un) producto. Mas 8.00 UVB por producto adicional.
Tarifa Diferenciada del 40% </t>
  </si>
  <si>
    <t>Gota(s)</t>
  </si>
  <si>
    <t>Gotero(s)</t>
  </si>
  <si>
    <t>Gradilla(s)</t>
  </si>
  <si>
    <t>Granel o bulk</t>
  </si>
  <si>
    <t>Registro sanitario nuevo automático de reactivos de diagnóstico in-vitro categoría I - 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UVB
Sector comercio 44.769 e inferiores o iguales a 173.578 UVB
Sector servicios 32.988 e inferiores o iguales a 65.976 UVB1 (un) producto.</t>
  </si>
  <si>
    <t>Inserto(s)</t>
  </si>
  <si>
    <t>Inyector(es)</t>
  </si>
  <si>
    <t>Jarra(s)</t>
  </si>
  <si>
    <t>Jeringa(s)</t>
  </si>
  <si>
    <t>Jeringa(s) precargada(s)</t>
  </si>
  <si>
    <t>Jeringa(s) prellenada(s)</t>
  </si>
  <si>
    <t>Kit(s)</t>
  </si>
  <si>
    <t>Lámina(s)</t>
  </si>
  <si>
    <t>Lápiz(ces)</t>
  </si>
  <si>
    <t>Lata(s)</t>
  </si>
  <si>
    <t>Maletín(es)</t>
  </si>
  <si>
    <t xml:space="preserve">Renovación automática - Tarifa Diferenciada del 40% en el marco del parágrafo 1 del Art. 2 de la Ley 2069 de 2020 y del artículo 5 del Decreto 1889 de 2021. Aplicable a PEQUEÑA EMPRESA </t>
  </si>
  <si>
    <t>Oblea(s)</t>
  </si>
  <si>
    <t>Panel(es)</t>
  </si>
  <si>
    <t>Paquete(s)</t>
  </si>
  <si>
    <t>Parche(s)</t>
  </si>
  <si>
    <t>Pasta(s)</t>
  </si>
  <si>
    <t>Pastilla(s)</t>
  </si>
  <si>
    <t>Película(s)</t>
  </si>
  <si>
    <t>Pieza(s)</t>
  </si>
  <si>
    <t>Píldora(s)</t>
  </si>
  <si>
    <t>Placa(s)</t>
  </si>
  <si>
    <t>Plancha(s)</t>
  </si>
  <si>
    <t>Polvo(s)</t>
  </si>
  <si>
    <t>Portador(es)</t>
  </si>
  <si>
    <t>Pote(s)</t>
  </si>
  <si>
    <t>Prueba(s)</t>
  </si>
  <si>
    <t xml:space="preserve">Aplicable a PEQUEÑA EMPRESA cuyos ingresos por actividades ordinarias anuales sean superiores a 
Sector Manufactura 84.040 e inferiores o iguales a 144.517 UVT
Sector comercio 173.578 e inferiores o iguales a 302.387 UVT
Sector servicios 65.976 e inferiores o iguales a 98.964 UVT en el marco del parágrafo 1 del Art. 2 de la Ley 2069 de 2020 y del artículo 5 del Decreto 1889 de 2021. </t>
  </si>
  <si>
    <t>Punta(s)</t>
  </si>
  <si>
    <t>Recuento(s)</t>
  </si>
  <si>
    <t>Rollo(s)</t>
  </si>
  <si>
    <t>Sachet(s)</t>
  </si>
  <si>
    <t>Set(s)</t>
  </si>
  <si>
    <t>Sistema(s)</t>
  </si>
  <si>
    <t>Sobre(s)</t>
  </si>
  <si>
    <t>Software</t>
  </si>
  <si>
    <t>Supositorio(s)</t>
  </si>
  <si>
    <t>Tableta(s)</t>
  </si>
  <si>
    <t>Tambor(es)</t>
  </si>
  <si>
    <t>Tampón(es)</t>
  </si>
  <si>
    <t>Tanque(s)</t>
  </si>
  <si>
    <t>Tarjeta(s)</t>
  </si>
  <si>
    <t>Tarro(s)</t>
  </si>
  <si>
    <t xml:space="preserve">Renovacion automática - Tarifa Diferenciada del 50% en el marco del parágrafo 1 del Art. 2 de la Ley 2069 de 2020 y del artículo 5 del Decreto 1889 de 2021. Aplicable a PEQUEÑA EMPRESA </t>
  </si>
  <si>
    <t>1 (un) producto.</t>
  </si>
  <si>
    <t>Termo(s)</t>
  </si>
  <si>
    <t>2 (dos) productos.</t>
  </si>
  <si>
    <t>Tira(s)</t>
  </si>
  <si>
    <t>3 (tres) productos.</t>
  </si>
  <si>
    <t>Troche(s)</t>
  </si>
  <si>
    <t>4 (cuatro) productos.</t>
  </si>
  <si>
    <t>Tubo(s)</t>
  </si>
  <si>
    <t>5 (cinco) productos.</t>
  </si>
  <si>
    <t>Unidad(es)</t>
  </si>
  <si>
    <t>6 (seis) productos.</t>
  </si>
  <si>
    <t>Vaso(s)</t>
  </si>
  <si>
    <t>7 (siete) productos.</t>
  </si>
  <si>
    <t>Vaso(s) Dewar</t>
  </si>
  <si>
    <t>8 (ocho) productos.</t>
  </si>
  <si>
    <t>Vial(es)</t>
  </si>
  <si>
    <t>9 (nueve) productos.</t>
  </si>
  <si>
    <t>10 (diez) productos.</t>
  </si>
  <si>
    <t>11 (once) productos.</t>
  </si>
  <si>
    <t>12 (doce) productos.</t>
  </si>
  <si>
    <t>13 (trece) productos.</t>
  </si>
  <si>
    <t>14 (catorce) productos.</t>
  </si>
  <si>
    <t>15 (quince) productos.</t>
  </si>
  <si>
    <t>Aplicable a PEQUEÑA EMPRESA cuyos ingresos por actividades ordinarias anuales sean superiores a 
Sector Manufactura 144.517 e inferiores o iguales a 204.995 UVT
Sector comercio 302.387 e inferiores o iguales a 431.196 UVT
Sector servicios 98.964 e inferiores o iguales a 131.951 UVT en el marco del parágrafo 1 del Art. 2 de la Ley 2069 de 2020 y del artículo 5 del Decreto 1889 de 2021.</t>
  </si>
  <si>
    <t>Registro sanitario nuevo automático de reactivos de diagnóstico in-vitro categoría I - II: 1 (un) producto. Mas 12.00 UVB por producto adicional. Tarifa Diferenciada del 60% - PEQUEÑA EMPRESA</t>
  </si>
  <si>
    <t xml:space="preserve">Renovacion automática - Tarifa Diferenciada del 60% en el marco del parágrafo 1 del Art. 2 de la Ley 2069 de 2020 y del artículo 5 del Decreto 1889 de 2021. Aplicable a PEQUEÑA EMPRESA </t>
  </si>
  <si>
    <t xml:space="preserve">Aplicable a mediana empresa cuyos ingresos por actividades ordinarias anuales sean superiores a 
Sector Manufactura 204.995 e inferiores o iguales a 715.518 UVT
Sector comercio 431.196 e inferiores o iguales a 1.007.695 UVT
Sector servicios 131.951 e inferiores o iguales a 248.979 UVT en el marco del parágrafo 1 del Art. 2 de la Ley 2069 de 2020 y del artículo 5 del Decreto 1889 de 2021. </t>
  </si>
  <si>
    <t xml:space="preserve">Renovacion automática - Tarifa Diferenciada del 70% en el marco del parágrafo 1 del Art. 2 de la Ley 2069 de 2020 y del artículo 5 del Decreto 1889 de 2021. Aplicable a MEDIANA EMPRESA </t>
  </si>
  <si>
    <t xml:space="preserve">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 </t>
  </si>
  <si>
    <t>Registro sanitario nuevo automático de reactivos de diagnóstico in-vitro categoría I - II: 1 (un) producto. Mas 16.01 UVB por producto adicional.Tarifa Diferenciada del 80% - MEDIANA EMPRESA</t>
  </si>
  <si>
    <t xml:space="preserve">Renovacion automática - Tarifa Diferenciada del 80% en el marco del parágrafo 1 del Art. 2 de la Ley 2069 de 2020 y del artículo 5 del Decreto 1889 de 2021. Aplicable a MEDIANA EMPRESA </t>
  </si>
  <si>
    <t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</si>
  <si>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t>Registro sanitario nuevo automático de reactivos de diagnóstico in-vitro categoría I - II. Mas 18.01 UVB por producto adicional.- Tarifa Diferenciada del 90% - MEDIANA EMPRESA</t>
  </si>
  <si>
    <t xml:space="preserve">Renovacion automática - Tarifa Diferenciada del 90% en el marco del parágrafo 1 del Art. 2 de la Ley 2069 de 2020 y del artículo 5 del Decreto 1889 de 2021. Aplicable a MEDIANA EMPRESA </t>
  </si>
  <si>
    <t>Versión: 13</t>
  </si>
  <si>
    <t>Fecha de Emisión: 2025-11-06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</si>
</sst>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sz val="10"/>
      <color indexed="10"/>
      <name val="Arial"/>
      <family val="2"/>
    </font>
    <font>
      <b/>
      <i/>
      <sz val="10"/>
      <name val="Arial"/>
      <family val="2"/>
    </font>
    <font>
      <sz val="8"/>
      <color indexed="8"/>
      <name val="Arial"/>
      <family val="2"/>
    </font>
    <font>
      <b/>
      <sz val="8"/>
      <color indexed="8"/>
      <name val="Arial"/>
      <family val="2"/>
    </font>
    <font>
      <b/>
      <sz val="8"/>
      <name val="Arial"/>
      <family val="2"/>
    </font>
    <font>
      <b/>
      <u/>
      <sz val="8"/>
      <color indexed="8"/>
      <name val="Arial"/>
      <family val="2"/>
    </font>
    <font>
      <sz val="8"/>
      <color indexed="10"/>
      <name val="Arial"/>
      <family val="2"/>
    </font>
    <font>
      <u/>
      <sz val="10"/>
      <color indexed="12"/>
      <name val="Arial"/>
      <family val="2"/>
    </font>
    <font>
      <sz val="10"/>
      <color indexed="53"/>
      <name val="Arial"/>
      <family val="2"/>
    </font>
    <font>
      <sz val="10"/>
      <color indexed="51"/>
      <name val="Arial"/>
      <family val="2"/>
    </font>
    <font>
      <sz val="10"/>
      <color indexed="46"/>
      <name val="Arial"/>
      <family val="2"/>
    </font>
    <font>
      <sz val="12"/>
      <name val="Arial"/>
      <family val="2"/>
    </font>
    <font>
      <b/>
      <sz val="10"/>
      <color indexed="8"/>
      <name val="Arial"/>
      <family val="2"/>
    </font>
    <font>
      <b/>
      <sz val="10"/>
      <color indexed="30"/>
      <name val="Arial"/>
      <family val="2"/>
    </font>
    <font>
      <b/>
      <sz val="14"/>
      <name val="Arial"/>
      <family val="2"/>
    </font>
    <font>
      <i/>
      <sz val="10"/>
      <name val="Arial"/>
      <family val="2"/>
    </font>
    <font>
      <sz val="7"/>
      <name val="Arial"/>
      <family val="2"/>
    </font>
    <font>
      <sz val="9"/>
      <name val="Arial"/>
      <family val="2"/>
    </font>
    <font>
      <b/>
      <sz val="9"/>
      <name val="Arial"/>
      <family val="2"/>
    </font>
    <font>
      <b/>
      <u/>
      <sz val="8"/>
      <name val="Arial"/>
      <family val="2"/>
    </font>
    <font>
      <b/>
      <sz val="8"/>
      <color indexed="10"/>
      <name val="Arial"/>
      <family val="2"/>
    </font>
    <font>
      <sz val="9"/>
      <color indexed="8"/>
      <name val="Arial"/>
      <family val="2"/>
    </font>
    <font>
      <b/>
      <sz val="11"/>
      <color indexed="8"/>
      <name val="Arial"/>
      <family val="2"/>
    </font>
    <font>
      <sz val="9"/>
      <color indexed="81"/>
      <name val="Tahoma"/>
      <family val="2"/>
    </font>
    <font>
      <b/>
      <sz val="10"/>
      <color indexed="81"/>
      <name val="Arial"/>
      <family val="2"/>
    </font>
    <font>
      <sz val="10"/>
      <color indexed="81"/>
      <name val="Arial"/>
      <family val="2"/>
    </font>
    <font>
      <b/>
      <sz val="11"/>
      <color indexed="81"/>
      <name val="Arial"/>
      <family val="2"/>
    </font>
    <font>
      <sz val="11"/>
      <color indexed="81"/>
      <name val="Arial"/>
      <family val="2"/>
    </font>
    <font>
      <b/>
      <sz val="16"/>
      <name val="Arial"/>
      <family val="2"/>
    </font>
    <font>
      <sz val="11"/>
      <color theme="0"/>
      <name val="Calibri"/>
      <family val="2"/>
      <scheme val="minor"/>
    </font>
    <font>
      <sz val="11"/>
      <color rgb="FFFF0000"/>
      <name val="Calibri"/>
      <family val="2"/>
      <scheme val="minor"/>
    </font>
    <font>
      <b/>
      <sz val="11"/>
      <color theme="1"/>
      <name val="Calibri"/>
      <family val="2"/>
      <scheme val="minor"/>
    </font>
    <font>
      <b/>
      <sz val="10"/>
      <color theme="1"/>
      <name val="Arial"/>
      <family val="2"/>
    </font>
    <font>
      <sz val="10"/>
      <color theme="1"/>
      <name val="Arial"/>
      <family val="2"/>
    </font>
    <font>
      <sz val="8"/>
      <color theme="1"/>
      <name val="Arial"/>
      <family val="2"/>
    </font>
    <font>
      <b/>
      <sz val="8"/>
      <color theme="1"/>
      <name val="Arial"/>
      <family val="2"/>
    </font>
    <font>
      <sz val="10"/>
      <color theme="1"/>
      <name val="Calibri"/>
      <family val="2"/>
      <scheme val="minor"/>
    </font>
    <font>
      <sz val="12"/>
      <color theme="1"/>
      <name val="Arial"/>
      <family val="2"/>
    </font>
    <font>
      <b/>
      <sz val="8"/>
      <color rgb="FF000000"/>
      <name val="Arial"/>
      <family val="2"/>
    </font>
    <font>
      <b/>
      <sz val="36"/>
      <color theme="1"/>
      <name val="Calibri"/>
      <family val="2"/>
      <scheme val="minor"/>
    </font>
    <font>
      <b/>
      <sz val="16"/>
      <color theme="1"/>
      <name val="Arial"/>
      <family val="2"/>
    </font>
    <font>
      <b/>
      <sz val="9"/>
      <color indexed="81"/>
      <name val="Tahoma"/>
      <family val="2"/>
    </font>
    <font>
      <sz val="8"/>
      <color rgb="FFFF0000"/>
      <name val="Arial"/>
      <family val="2"/>
    </font>
    <font>
      <sz val="10"/>
      <color rgb="FFFF0000"/>
      <name val="Arial"/>
      <family val="2"/>
    </font>
    <font>
      <b/>
      <sz val="9"/>
      <color rgb="FFFF0000"/>
      <name val="Arial"/>
      <family val="2"/>
    </font>
    <font>
      <b/>
      <sz val="11"/>
      <name val="Calibri"/>
      <family val="2"/>
      <scheme val="minor"/>
    </font>
    <font>
      <b/>
      <sz val="12"/>
      <name val="Arial"/>
      <family val="2"/>
    </font>
    <font>
      <b/>
      <u/>
      <sz val="12"/>
      <name val="Arial"/>
      <family val="2"/>
    </font>
    <font>
      <b/>
      <u/>
      <sz val="10"/>
      <color theme="1"/>
      <name val="Calibri"/>
      <family val="2"/>
      <scheme val="minor"/>
    </font>
    <font>
      <b/>
      <sz val="10"/>
      <color rgb="FF000000"/>
      <name val="Arial"/>
      <family val="2"/>
    </font>
    <font>
      <sz val="10"/>
      <color rgb="FF000000"/>
      <name val="Arial"/>
      <family val="2"/>
    </font>
    <font>
      <b/>
      <u/>
      <sz val="10"/>
      <color rgb="FF000000"/>
      <name val="Arial"/>
      <family val="2"/>
    </font>
    <font>
      <sz val="8"/>
      <color rgb="FF000000"/>
      <name val="Arial"/>
      <family val="2"/>
    </font>
    <font>
      <b/>
      <u/>
      <sz val="8"/>
      <color rgb="FF000000"/>
      <name val="Arial"/>
      <family val="2"/>
    </font>
    <font>
      <b/>
      <sz val="10"/>
      <color rgb="FFFF0000"/>
      <name val="Arial"/>
      <family val="2"/>
    </font>
    <font>
      <b/>
      <sz val="11"/>
      <color rgb="FF242424"/>
      <name val="Aptos Narrow"/>
      <family val="2"/>
    </font>
    <font>
      <b/>
      <u/>
      <sz val="10"/>
      <color indexed="12"/>
      <name val="Arial"/>
      <family val="2"/>
    </font>
    <font>
      <b/>
      <u/>
      <sz val="12"/>
      <color indexed="12"/>
      <name val="Arial"/>
      <family val="2"/>
    </font>
    <font>
      <sz val="10"/>
      <color rgb="FF000000"/>
      <name val="Arial"/>
      <family val="2"/>
    </font>
    <font>
      <sz val="10"/>
      <color rgb="FF00B0F0"/>
      <name val="Arial"/>
      <family val="2"/>
    </font>
    <font>
      <sz val="10"/>
      <color indexed="8"/>
      <name val="Arial"/>
      <family val="2"/>
    </font>
    <font>
      <sz val="10"/>
      <color rgb="FF000000"/>
      <name val="Arial"/>
      <family val="2"/>
    </font>
    <font>
      <sz val="8"/>
      <color rgb="FF000000"/>
      <name val="Segoe UI"/>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45"/>
        <bgColor indexed="64"/>
      </patternFill>
    </fill>
    <fill>
      <patternFill patternType="solid">
        <fgColor indexed="15"/>
        <bgColor indexed="64"/>
      </patternFill>
    </fill>
    <fill>
      <patternFill patternType="solid">
        <fgColor indexed="53"/>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rgb="FF00800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7030A0"/>
        <bgColor indexed="64"/>
      </patternFill>
    </fill>
  </fills>
  <borders count="2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rgb="FF000000"/>
      </left>
      <right style="thin">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indexed="64"/>
      </right>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indexed="64"/>
      </bottom>
      <diagonal/>
    </border>
    <border>
      <left style="hair">
        <color indexed="64"/>
      </left>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hair">
        <color indexed="64"/>
      </right>
      <top style="medium">
        <color rgb="FF000000"/>
      </top>
      <bottom/>
      <diagonal/>
    </border>
    <border>
      <left style="hair">
        <color indexed="64"/>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top/>
      <bottom style="thin">
        <color indexed="64"/>
      </bottom>
      <diagonal/>
    </border>
    <border>
      <left style="thin">
        <color rgb="FF000000"/>
      </left>
      <right style="medium">
        <color rgb="FF000000"/>
      </right>
      <top style="thin">
        <color rgb="FF000000"/>
      </top>
      <bottom style="thin">
        <color rgb="FF000000"/>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indexed="64"/>
      </top>
      <bottom/>
      <diagonal/>
    </border>
    <border>
      <left style="thin">
        <color rgb="FF000000"/>
      </left>
      <right/>
      <top style="thin">
        <color rgb="FF000000"/>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medium">
        <color indexed="64"/>
      </top>
      <bottom style="thin">
        <color indexed="64"/>
      </bottom>
      <diagonal/>
    </border>
    <border>
      <left/>
      <right style="medium">
        <color rgb="FF000000"/>
      </right>
      <top/>
      <bottom style="thin">
        <color indexed="64"/>
      </bottom>
      <diagonal/>
    </border>
    <border>
      <left/>
      <right style="medium">
        <color rgb="FF000000"/>
      </right>
      <top style="thin">
        <color indexed="64"/>
      </top>
      <bottom/>
      <diagonal/>
    </border>
    <border>
      <left style="medium">
        <color rgb="FF000000"/>
      </left>
      <right style="thin">
        <color rgb="FF000000"/>
      </right>
      <top/>
      <bottom style="thin">
        <color rgb="FF000000"/>
      </bottom>
      <diagonal/>
    </border>
    <border>
      <left/>
      <right style="medium">
        <color rgb="FF000000"/>
      </right>
      <top style="thin">
        <color indexed="64"/>
      </top>
      <bottom style="medium">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indexed="64"/>
      </bottom>
      <diagonal/>
    </border>
    <border>
      <left style="medium">
        <color rgb="FF000000"/>
      </left>
      <right/>
      <top style="thin">
        <color indexed="64"/>
      </top>
      <bottom style="medium">
        <color indexed="64"/>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rgb="FF000000"/>
      </right>
      <top style="hair">
        <color indexed="64"/>
      </top>
      <bottom style="medium">
        <color indexed="64"/>
      </bottom>
      <diagonal/>
    </border>
    <border>
      <left/>
      <right style="medium">
        <color rgb="FF000000"/>
      </right>
      <top style="hair">
        <color indexed="64"/>
      </top>
      <bottom style="hair">
        <color indexed="64"/>
      </bottom>
      <diagonal/>
    </border>
    <border>
      <left style="hair">
        <color indexed="64"/>
      </left>
      <right/>
      <top style="medium">
        <color rgb="FF000000"/>
      </top>
      <bottom style="hair">
        <color indexed="64"/>
      </bottom>
      <diagonal/>
    </border>
    <border>
      <left/>
      <right/>
      <top style="medium">
        <color rgb="FF000000"/>
      </top>
      <bottom style="hair">
        <color indexed="64"/>
      </bottom>
      <diagonal/>
    </border>
    <border>
      <left/>
      <right style="medium">
        <color rgb="FF000000"/>
      </right>
      <top style="medium">
        <color rgb="FF000000"/>
      </top>
      <bottom style="hair">
        <color indexed="64"/>
      </bottom>
      <diagonal/>
    </border>
    <border>
      <left/>
      <right style="hair">
        <color indexed="64"/>
      </right>
      <top/>
      <bottom style="medium">
        <color indexed="64"/>
      </bottom>
      <diagonal/>
    </border>
    <border>
      <left style="thin">
        <color rgb="FF000000"/>
      </left>
      <right style="medium">
        <color rgb="FF000000"/>
      </right>
      <top style="thin">
        <color indexed="64"/>
      </top>
      <bottom/>
      <diagonal/>
    </border>
    <border>
      <left style="thin">
        <color rgb="FF000000"/>
      </left>
      <right style="medium">
        <color rgb="FF000000"/>
      </right>
      <top/>
      <bottom style="thin">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rgb="FF000000"/>
      </left>
      <right/>
      <top style="thin">
        <color rgb="FF000000"/>
      </top>
      <bottom style="medium">
        <color rgb="FF000000"/>
      </bottom>
      <diagonal/>
    </border>
    <border>
      <left style="medium">
        <color rgb="FF000000"/>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top style="thin">
        <color indexed="64"/>
      </top>
      <bottom/>
      <diagonal/>
    </border>
    <border>
      <left/>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style="medium">
        <color indexed="64"/>
      </top>
      <bottom style="hair">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thin">
        <color indexed="64"/>
      </left>
      <right style="thin">
        <color indexed="64"/>
      </right>
      <top style="medium">
        <color indexed="64"/>
      </top>
      <bottom/>
      <diagonal/>
    </border>
  </borders>
  <cellStyleXfs count="12">
    <xf numFmtId="0" fontId="0" fillId="0" borderId="0"/>
    <xf numFmtId="0" fontId="1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36">
    <xf numFmtId="0" fontId="0" fillId="0" borderId="0" xfId="0"/>
    <xf numFmtId="0" fontId="0" fillId="0" borderId="1" xfId="0" applyBorder="1"/>
    <xf numFmtId="0" fontId="7" fillId="0" borderId="2" xfId="7" applyFont="1" applyBorder="1" applyAlignment="1" applyProtection="1">
      <alignment horizontal="left" vertical="center" wrapText="1"/>
      <protection locked="0"/>
    </xf>
    <xf numFmtId="0" fontId="7" fillId="0" borderId="3" xfId="7" applyFont="1" applyBorder="1" applyAlignment="1" applyProtection="1">
      <alignment horizontal="left" vertical="center" wrapText="1"/>
      <protection locked="0"/>
    </xf>
    <xf numFmtId="0" fontId="0" fillId="0" borderId="4" xfId="0" applyBorder="1"/>
    <xf numFmtId="0" fontId="6" fillId="2" borderId="0" xfId="4" applyFont="1" applyFill="1"/>
    <xf numFmtId="0" fontId="6" fillId="2" borderId="5" xfId="4" applyFont="1" applyFill="1" applyBorder="1"/>
    <xf numFmtId="0" fontId="6" fillId="2" borderId="1" xfId="4" applyFont="1" applyFill="1" applyBorder="1"/>
    <xf numFmtId="0" fontId="6" fillId="2" borderId="9" xfId="4" applyFont="1" applyFill="1" applyBorder="1"/>
    <xf numFmtId="0" fontId="6" fillId="2" borderId="10" xfId="4" applyFont="1" applyFill="1" applyBorder="1"/>
    <xf numFmtId="0" fontId="6" fillId="2" borderId="11" xfId="4" applyFont="1" applyFill="1" applyBorder="1" applyProtection="1">
      <protection locked="0"/>
    </xf>
    <xf numFmtId="0" fontId="6" fillId="2" borderId="12" xfId="4" applyFont="1" applyFill="1" applyBorder="1"/>
    <xf numFmtId="0" fontId="0" fillId="0" borderId="13" xfId="0" applyBorder="1"/>
    <xf numFmtId="0" fontId="1" fillId="2" borderId="0" xfId="3" applyFill="1"/>
    <xf numFmtId="0" fontId="18" fillId="2" borderId="0" xfId="3" applyFont="1" applyFill="1" applyAlignment="1">
      <alignment vertical="top" wrapText="1"/>
    </xf>
    <xf numFmtId="0" fontId="0" fillId="0" borderId="14" xfId="0" applyBorder="1"/>
    <xf numFmtId="0" fontId="6" fillId="2" borderId="0" xfId="5" applyFont="1" applyFill="1"/>
    <xf numFmtId="0" fontId="4" fillId="2" borderId="0" xfId="5" applyFont="1" applyFill="1"/>
    <xf numFmtId="0" fontId="6" fillId="2" borderId="5" xfId="5" applyFont="1" applyFill="1" applyBorder="1" applyProtection="1">
      <protection locked="0"/>
    </xf>
    <xf numFmtId="0" fontId="6" fillId="2" borderId="0" xfId="5" applyFont="1" applyFill="1" applyProtection="1">
      <protection locked="0"/>
    </xf>
    <xf numFmtId="0" fontId="6" fillId="2" borderId="9" xfId="5" applyFont="1" applyFill="1" applyBorder="1" applyProtection="1">
      <protection locked="0"/>
    </xf>
    <xf numFmtId="0" fontId="2" fillId="2" borderId="0" xfId="5" applyFont="1" applyFill="1" applyAlignment="1">
      <alignment wrapText="1"/>
    </xf>
    <xf numFmtId="0" fontId="6" fillId="2" borderId="9" xfId="6" applyFont="1" applyFill="1" applyBorder="1" applyAlignment="1" applyProtection="1">
      <alignment vertical="center"/>
      <protection locked="0"/>
    </xf>
    <xf numFmtId="0" fontId="6" fillId="2" borderId="5" xfId="6" applyFont="1" applyFill="1" applyBorder="1" applyAlignment="1" applyProtection="1">
      <alignment vertical="center"/>
      <protection locked="0"/>
    </xf>
    <xf numFmtId="0" fontId="1" fillId="7" borderId="7" xfId="6" applyFill="1" applyBorder="1" applyAlignment="1" applyProtection="1">
      <alignment vertical="center" wrapText="1"/>
      <protection locked="0"/>
    </xf>
    <xf numFmtId="0" fontId="1" fillId="7" borderId="1" xfId="6" applyFill="1" applyBorder="1" applyAlignment="1" applyProtection="1">
      <alignment vertical="center" wrapText="1"/>
      <protection locked="0"/>
    </xf>
    <xf numFmtId="0" fontId="4" fillId="2" borderId="16" xfId="5" applyFont="1" applyFill="1" applyBorder="1"/>
    <xf numFmtId="0" fontId="4" fillId="2" borderId="17" xfId="5" applyFont="1" applyFill="1" applyBorder="1"/>
    <xf numFmtId="0" fontId="2" fillId="2" borderId="4" xfId="5" applyFont="1" applyFill="1" applyBorder="1" applyAlignment="1">
      <alignment wrapText="1"/>
    </xf>
    <xf numFmtId="0" fontId="1" fillId="2" borderId="18" xfId="5" applyFill="1" applyBorder="1" applyAlignment="1" applyProtection="1">
      <alignment wrapText="1"/>
      <protection locked="0"/>
    </xf>
    <xf numFmtId="0" fontId="1" fillId="2" borderId="5" xfId="5" applyFill="1" applyBorder="1" applyAlignment="1" applyProtection="1">
      <alignment wrapText="1"/>
      <protection locked="0"/>
    </xf>
    <xf numFmtId="0" fontId="1" fillId="2" borderId="8" xfId="5" applyFill="1" applyBorder="1" applyAlignment="1" applyProtection="1">
      <alignment wrapText="1"/>
      <protection locked="0"/>
    </xf>
    <xf numFmtId="0" fontId="1" fillId="2" borderId="19" xfId="5" applyFill="1" applyBorder="1" applyAlignment="1">
      <alignment wrapText="1"/>
    </xf>
    <xf numFmtId="0" fontId="1" fillId="2" borderId="20" xfId="5" applyFill="1" applyBorder="1" applyAlignment="1">
      <alignment wrapText="1"/>
    </xf>
    <xf numFmtId="0" fontId="2" fillId="2" borderId="4" xfId="5" applyFont="1" applyFill="1" applyBorder="1" applyAlignment="1">
      <alignment vertical="center" wrapText="1"/>
    </xf>
    <xf numFmtId="0" fontId="6" fillId="8" borderId="10" xfId="8" applyFont="1" applyFill="1" applyBorder="1" applyAlignment="1" applyProtection="1">
      <alignment vertical="top" wrapText="1"/>
      <protection locked="0"/>
    </xf>
    <xf numFmtId="0" fontId="6" fillId="7" borderId="1" xfId="8" applyFont="1" applyFill="1" applyBorder="1" applyAlignment="1" applyProtection="1">
      <alignment vertical="top" wrapText="1"/>
      <protection locked="0"/>
    </xf>
    <xf numFmtId="0" fontId="1" fillId="8" borderId="10" xfId="8" applyFill="1" applyBorder="1" applyAlignment="1" applyProtection="1">
      <alignment wrapText="1"/>
      <protection locked="0"/>
    </xf>
    <xf numFmtId="0" fontId="1" fillId="7" borderId="1" xfId="8" applyFill="1" applyBorder="1" applyAlignment="1" applyProtection="1">
      <alignment wrapText="1"/>
      <protection locked="0"/>
    </xf>
    <xf numFmtId="0" fontId="1" fillId="8" borderId="5" xfId="8" applyFill="1" applyBorder="1" applyAlignment="1" applyProtection="1">
      <alignment wrapText="1"/>
      <protection locked="0"/>
    </xf>
    <xf numFmtId="0" fontId="1" fillId="7" borderId="7" xfId="8" applyFill="1" applyBorder="1" applyAlignment="1" applyProtection="1">
      <alignment wrapText="1"/>
      <protection locked="0"/>
    </xf>
    <xf numFmtId="0" fontId="1" fillId="8" borderId="21" xfId="8" applyFill="1" applyBorder="1" applyAlignment="1">
      <alignment horizontal="center" vertical="top" wrapText="1"/>
    </xf>
    <xf numFmtId="0" fontId="6" fillId="8" borderId="9" xfId="8" applyFont="1" applyFill="1" applyBorder="1" applyAlignment="1">
      <alignment horizontal="center" wrapText="1"/>
    </xf>
    <xf numFmtId="0" fontId="6" fillId="8" borderId="22" xfId="8" applyFont="1" applyFill="1" applyBorder="1" applyAlignment="1">
      <alignment horizontal="center" wrapText="1"/>
    </xf>
    <xf numFmtId="0" fontId="6" fillId="8" borderId="1" xfId="8" applyFont="1" applyFill="1" applyBorder="1" applyAlignment="1">
      <alignment horizontal="center" vertical="top" wrapText="1"/>
    </xf>
    <xf numFmtId="0" fontId="6" fillId="8" borderId="15" xfId="8" applyFont="1" applyFill="1" applyBorder="1" applyAlignment="1" applyProtection="1">
      <alignment vertical="top" wrapText="1"/>
      <protection locked="0"/>
    </xf>
    <xf numFmtId="0" fontId="1" fillId="8" borderId="15" xfId="8" applyFill="1" applyBorder="1" applyAlignment="1" applyProtection="1">
      <alignment wrapText="1"/>
      <protection locked="0"/>
    </xf>
    <xf numFmtId="0" fontId="6" fillId="8" borderId="5" xfId="8" applyFont="1" applyFill="1" applyBorder="1" applyAlignment="1" applyProtection="1">
      <alignment horizontal="center" vertical="top" wrapText="1"/>
      <protection locked="0"/>
    </xf>
    <xf numFmtId="0" fontId="6" fillId="8" borderId="15" xfId="8" applyFont="1" applyFill="1" applyBorder="1" applyAlignment="1">
      <alignment horizontal="center" wrapText="1"/>
    </xf>
    <xf numFmtId="0" fontId="6" fillId="8" borderId="11" xfId="8" applyFont="1" applyFill="1" applyBorder="1" applyProtection="1">
      <protection locked="0"/>
    </xf>
    <xf numFmtId="0" fontId="6" fillId="8" borderId="9" xfId="8" applyFont="1" applyFill="1" applyBorder="1" applyProtection="1">
      <protection locked="0"/>
    </xf>
    <xf numFmtId="0" fontId="1" fillId="8" borderId="9" xfId="8" applyFill="1" applyBorder="1"/>
    <xf numFmtId="0" fontId="6" fillId="8" borderId="9" xfId="8" applyFont="1" applyFill="1" applyBorder="1"/>
    <xf numFmtId="0" fontId="6" fillId="8" borderId="10" xfId="8" applyFont="1" applyFill="1" applyBorder="1"/>
    <xf numFmtId="0" fontId="1" fillId="8" borderId="23" xfId="8" applyFill="1" applyBorder="1"/>
    <xf numFmtId="0" fontId="1" fillId="8" borderId="0" xfId="8" applyFill="1"/>
    <xf numFmtId="0" fontId="1" fillId="8" borderId="13" xfId="8" applyFill="1" applyBorder="1"/>
    <xf numFmtId="0" fontId="1" fillId="8" borderId="24" xfId="9" applyFill="1" applyBorder="1"/>
    <xf numFmtId="0" fontId="1" fillId="8" borderId="16" xfId="9" applyFill="1" applyBorder="1"/>
    <xf numFmtId="0" fontId="1" fillId="8" borderId="17" xfId="9" applyFill="1" applyBorder="1"/>
    <xf numFmtId="0" fontId="1" fillId="8" borderId="0" xfId="9" applyFill="1"/>
    <xf numFmtId="0" fontId="1" fillId="8" borderId="13" xfId="9" applyFill="1" applyBorder="1"/>
    <xf numFmtId="0" fontId="6" fillId="8" borderId="0" xfId="9" applyFont="1" applyFill="1"/>
    <xf numFmtId="0" fontId="1" fillId="8" borderId="9" xfId="9" applyFill="1" applyBorder="1" applyProtection="1">
      <protection locked="0"/>
    </xf>
    <xf numFmtId="0" fontId="6" fillId="8" borderId="0" xfId="9" applyFont="1" applyFill="1" applyAlignment="1">
      <alignment horizontal="right"/>
    </xf>
    <xf numFmtId="0" fontId="1" fillId="8" borderId="5" xfId="9" applyFill="1" applyBorder="1" applyProtection="1">
      <protection locked="0"/>
    </xf>
    <xf numFmtId="0" fontId="1" fillId="8" borderId="25" xfId="9" applyFill="1" applyBorder="1" applyAlignment="1">
      <alignment wrapText="1"/>
    </xf>
    <xf numFmtId="0" fontId="1" fillId="8" borderId="0" xfId="9" applyFill="1" applyAlignment="1">
      <alignment wrapText="1"/>
    </xf>
    <xf numFmtId="0" fontId="1" fillId="8" borderId="13" xfId="9" applyFill="1" applyBorder="1" applyAlignment="1">
      <alignment horizontal="center" wrapText="1"/>
    </xf>
    <xf numFmtId="0" fontId="1" fillId="8" borderId="15" xfId="9" applyFill="1" applyBorder="1" applyProtection="1">
      <protection locked="0"/>
    </xf>
    <xf numFmtId="0" fontId="1" fillId="7" borderId="1" xfId="9" applyFill="1" applyBorder="1" applyProtection="1">
      <protection locked="0"/>
    </xf>
    <xf numFmtId="0" fontId="6" fillId="8" borderId="15" xfId="9" applyFont="1" applyFill="1" applyBorder="1" applyAlignment="1">
      <alignment horizontal="center" wrapText="1"/>
    </xf>
    <xf numFmtId="0" fontId="6" fillId="8" borderId="1" xfId="9" applyFont="1" applyFill="1" applyBorder="1" applyAlignment="1">
      <alignment horizontal="center" wrapText="1"/>
    </xf>
    <xf numFmtId="0" fontId="2" fillId="8" borderId="23" xfId="9" applyFont="1" applyFill="1" applyBorder="1" applyAlignment="1">
      <alignment vertical="top" wrapText="1"/>
    </xf>
    <xf numFmtId="0" fontId="2" fillId="8" borderId="0" xfId="9" applyFont="1" applyFill="1" applyAlignment="1">
      <alignment vertical="top" wrapText="1"/>
    </xf>
    <xf numFmtId="0" fontId="4" fillId="8" borderId="0" xfId="9" applyFont="1" applyFill="1" applyAlignment="1">
      <alignment horizontal="center" vertical="center" wrapText="1"/>
    </xf>
    <xf numFmtId="0" fontId="2" fillId="8" borderId="13" xfId="9" applyFont="1" applyFill="1" applyBorder="1" applyAlignment="1">
      <alignment vertical="top" wrapText="1"/>
    </xf>
    <xf numFmtId="0" fontId="1" fillId="0" borderId="0" xfId="10"/>
    <xf numFmtId="0" fontId="1" fillId="0" borderId="4" xfId="10" applyBorder="1"/>
    <xf numFmtId="0" fontId="5" fillId="0" borderId="0" xfId="10" applyFont="1"/>
    <xf numFmtId="0" fontId="5" fillId="0" borderId="4" xfId="10" applyFont="1" applyBorder="1"/>
    <xf numFmtId="0" fontId="24" fillId="0" borderId="0" xfId="10" applyFont="1"/>
    <xf numFmtId="0" fontId="24" fillId="0" borderId="4" xfId="10" applyFont="1" applyBorder="1"/>
    <xf numFmtId="0" fontId="1" fillId="0" borderId="27" xfId="10" applyBorder="1"/>
    <xf numFmtId="0" fontId="1" fillId="2" borderId="0" xfId="10" applyFill="1"/>
    <xf numFmtId="0" fontId="18" fillId="2" borderId="13" xfId="10" applyFont="1" applyFill="1" applyBorder="1" applyAlignment="1">
      <alignment vertical="top" wrapText="1"/>
    </xf>
    <xf numFmtId="0" fontId="1" fillId="8" borderId="0" xfId="2" applyFill="1" applyAlignment="1">
      <alignment vertical="center"/>
    </xf>
    <xf numFmtId="0" fontId="1" fillId="8" borderId="16" xfId="2" applyFill="1" applyBorder="1" applyAlignment="1">
      <alignment vertical="center"/>
    </xf>
    <xf numFmtId="0" fontId="1" fillId="0" borderId="0" xfId="2" applyAlignment="1">
      <alignment vertical="center"/>
    </xf>
    <xf numFmtId="0" fontId="5" fillId="0" borderId="0" xfId="2" applyFont="1" applyAlignment="1">
      <alignment vertical="center"/>
    </xf>
    <xf numFmtId="0" fontId="24" fillId="0" borderId="0" xfId="2" applyFont="1" applyAlignment="1">
      <alignment vertical="center"/>
    </xf>
    <xf numFmtId="0" fontId="1" fillId="0" borderId="0" xfId="2"/>
    <xf numFmtId="0" fontId="18" fillId="8" borderId="13" xfId="2" applyFont="1" applyFill="1" applyBorder="1" applyAlignment="1">
      <alignment vertical="center"/>
    </xf>
    <xf numFmtId="0" fontId="1" fillId="2" borderId="13" xfId="3" applyFill="1" applyBorder="1" applyAlignment="1">
      <alignment vertical="center" wrapText="1"/>
    </xf>
    <xf numFmtId="0" fontId="1" fillId="8" borderId="0" xfId="0" applyFont="1" applyFill="1"/>
    <xf numFmtId="0" fontId="6" fillId="2" borderId="4" xfId="4" applyFont="1" applyFill="1" applyBorder="1"/>
    <xf numFmtId="0" fontId="6" fillId="2" borderId="28" xfId="4" applyFont="1" applyFill="1" applyBorder="1"/>
    <xf numFmtId="0" fontId="17" fillId="2" borderId="4" xfId="4" applyFont="1" applyFill="1" applyBorder="1"/>
    <xf numFmtId="0" fontId="16" fillId="2" borderId="4" xfId="4" applyFont="1" applyFill="1" applyBorder="1"/>
    <xf numFmtId="0" fontId="15" fillId="2" borderId="4" xfId="4" applyFont="1" applyFill="1" applyBorder="1"/>
    <xf numFmtId="0" fontId="6" fillId="2" borderId="29" xfId="4" applyFont="1" applyFill="1" applyBorder="1"/>
    <xf numFmtId="0" fontId="6" fillId="2" borderId="18" xfId="4" applyFont="1" applyFill="1" applyBorder="1"/>
    <xf numFmtId="0" fontId="3" fillId="0" borderId="0" xfId="0" applyFont="1" applyAlignment="1">
      <alignment horizontal="center" vertical="center"/>
    </xf>
    <xf numFmtId="0" fontId="9" fillId="0" borderId="0" xfId="0" applyFont="1" applyAlignment="1">
      <alignment horizontal="center" vertical="center"/>
    </xf>
    <xf numFmtId="0" fontId="1" fillId="2" borderId="5" xfId="6" applyFill="1" applyBorder="1" applyAlignment="1" applyProtection="1">
      <alignment vertical="center" wrapText="1"/>
      <protection locked="0"/>
    </xf>
    <xf numFmtId="0" fontId="1" fillId="2" borderId="5" xfId="6" applyFill="1" applyBorder="1" applyAlignment="1" applyProtection="1">
      <alignment horizontal="center" vertical="center" wrapText="1"/>
      <protection locked="0"/>
    </xf>
    <xf numFmtId="0" fontId="0" fillId="0" borderId="0" xfId="0" applyProtection="1">
      <protection locked="0"/>
    </xf>
    <xf numFmtId="0" fontId="4" fillId="2" borderId="16" xfId="5" applyFont="1" applyFill="1" applyBorder="1" applyProtection="1">
      <protection locked="0"/>
    </xf>
    <xf numFmtId="0" fontId="6" fillId="2" borderId="16" xfId="5" applyFont="1" applyFill="1" applyBorder="1" applyProtection="1">
      <protection locked="0"/>
    </xf>
    <xf numFmtId="0" fontId="6" fillId="2" borderId="32" xfId="5" applyFont="1" applyFill="1" applyBorder="1" applyProtection="1">
      <protection locked="0"/>
    </xf>
    <xf numFmtId="0" fontId="4" fillId="2" borderId="32" xfId="5" applyFont="1" applyFill="1" applyBorder="1" applyProtection="1">
      <protection locked="0"/>
    </xf>
    <xf numFmtId="0" fontId="4" fillId="2" borderId="0" xfId="6" applyFont="1" applyFill="1" applyAlignment="1" applyProtection="1">
      <alignment vertical="center" wrapText="1"/>
      <protection locked="0"/>
    </xf>
    <xf numFmtId="0" fontId="2" fillId="0" borderId="0" xfId="6" applyFont="1" applyAlignment="1" applyProtection="1">
      <alignment vertical="center"/>
      <protection locked="0"/>
    </xf>
    <xf numFmtId="0" fontId="38" fillId="7" borderId="1" xfId="0" applyFont="1" applyFill="1" applyBorder="1" applyAlignment="1">
      <alignment horizontal="center"/>
    </xf>
    <xf numFmtId="0" fontId="39" fillId="0" borderId="15" xfId="7" applyFont="1" applyBorder="1" applyAlignment="1" applyProtection="1">
      <alignment horizontal="center" vertical="center"/>
      <protection locked="0"/>
    </xf>
    <xf numFmtId="0" fontId="40" fillId="2" borderId="9" xfId="7" applyFont="1" applyFill="1" applyBorder="1" applyAlignment="1" applyProtection="1">
      <alignment vertical="center" wrapText="1"/>
      <protection locked="0"/>
    </xf>
    <xf numFmtId="0" fontId="41" fillId="0" borderId="0" xfId="0" applyFont="1" applyProtection="1">
      <protection locked="0"/>
    </xf>
    <xf numFmtId="0" fontId="41" fillId="0" borderId="21" xfId="0" applyFont="1" applyBorder="1" applyAlignment="1" applyProtection="1">
      <alignment horizontal="center" vertical="center"/>
      <protection locked="0"/>
    </xf>
    <xf numFmtId="0" fontId="41" fillId="0" borderId="1" xfId="0" applyFont="1" applyBorder="1" applyAlignment="1" applyProtection="1">
      <alignment horizontal="center" vertical="center"/>
      <protection locked="0"/>
    </xf>
    <xf numFmtId="0" fontId="42" fillId="0" borderId="1" xfId="0" applyFont="1" applyBorder="1" applyAlignment="1" applyProtection="1">
      <alignment horizontal="center" vertical="center"/>
      <protection locked="0"/>
    </xf>
    <xf numFmtId="0" fontId="42" fillId="0" borderId="35" xfId="0" applyFont="1" applyBorder="1" applyAlignment="1" applyProtection="1">
      <alignment horizontal="center" vertical="center"/>
      <protection locked="0"/>
    </xf>
    <xf numFmtId="0" fontId="0" fillId="10" borderId="0" xfId="0" applyFill="1" applyProtection="1">
      <protection locked="0"/>
    </xf>
    <xf numFmtId="0" fontId="4" fillId="2" borderId="36" xfId="7" applyFont="1" applyFill="1" applyBorder="1" applyAlignment="1" applyProtection="1">
      <alignment horizontal="left" vertical="top"/>
      <protection locked="0"/>
    </xf>
    <xf numFmtId="0" fontId="4" fillId="2" borderId="22" xfId="7" applyFont="1" applyFill="1" applyBorder="1" applyAlignment="1" applyProtection="1">
      <alignment horizontal="left" vertical="top"/>
      <protection locked="0"/>
    </xf>
    <xf numFmtId="0" fontId="39" fillId="0" borderId="37" xfId="7" applyFont="1" applyBorder="1" applyAlignment="1" applyProtection="1">
      <alignment horizontal="center" vertical="center"/>
      <protection locked="0"/>
    </xf>
    <xf numFmtId="0" fontId="39" fillId="0" borderId="38" xfId="7" applyFont="1" applyBorder="1" applyAlignment="1" applyProtection="1">
      <alignment horizontal="center" vertical="center"/>
      <protection locked="0"/>
    </xf>
    <xf numFmtId="0" fontId="39" fillId="0" borderId="2" xfId="7" applyFont="1" applyBorder="1" applyAlignment="1" applyProtection="1">
      <alignment horizontal="center" vertical="center"/>
      <protection locked="0"/>
    </xf>
    <xf numFmtId="0" fontId="39" fillId="0" borderId="11" xfId="7" applyFont="1" applyBorder="1" applyAlignment="1" applyProtection="1">
      <alignment horizontal="center" vertical="center"/>
      <protection locked="0"/>
    </xf>
    <xf numFmtId="0" fontId="39" fillId="2" borderId="11" xfId="7" applyFont="1" applyFill="1" applyBorder="1" applyAlignment="1" applyProtection="1">
      <alignment horizontal="center" vertical="center"/>
      <protection locked="0"/>
    </xf>
    <xf numFmtId="0" fontId="38" fillId="0" borderId="11" xfId="0" applyFont="1" applyBorder="1" applyAlignment="1" applyProtection="1">
      <alignment horizontal="center"/>
      <protection locked="0"/>
    </xf>
    <xf numFmtId="0" fontId="39" fillId="2" borderId="12" xfId="7" applyFont="1" applyFill="1" applyBorder="1" applyAlignment="1" applyProtection="1">
      <alignment horizontal="center" vertical="center"/>
      <protection locked="0"/>
    </xf>
    <xf numFmtId="0" fontId="40" fillId="2" borderId="2" xfId="7" applyFont="1" applyFill="1" applyBorder="1" applyAlignment="1" applyProtection="1">
      <alignment horizontal="left" vertical="center"/>
      <protection locked="0"/>
    </xf>
    <xf numFmtId="0" fontId="6" fillId="7" borderId="7" xfId="6" applyFont="1" applyFill="1" applyBorder="1" applyAlignment="1" applyProtection="1">
      <alignment horizontal="center" vertical="center" wrapText="1"/>
      <protection locked="0"/>
    </xf>
    <xf numFmtId="0" fontId="6" fillId="7" borderId="35" xfId="5" applyFont="1" applyFill="1" applyBorder="1" applyAlignment="1" applyProtection="1">
      <alignment horizontal="center" vertical="center" wrapText="1"/>
      <protection locked="0"/>
    </xf>
    <xf numFmtId="0" fontId="0" fillId="0" borderId="10" xfId="0" applyBorder="1"/>
    <xf numFmtId="0" fontId="0" fillId="0" borderId="22" xfId="0" applyBorder="1"/>
    <xf numFmtId="0" fontId="1" fillId="2" borderId="9" xfId="5" applyFill="1" applyBorder="1" applyAlignment="1" applyProtection="1">
      <alignment vertical="top" wrapText="1"/>
      <protection locked="0"/>
    </xf>
    <xf numFmtId="0" fontId="1" fillId="2" borderId="22" xfId="5" applyFill="1" applyBorder="1" applyAlignment="1" applyProtection="1">
      <alignment vertical="top" wrapText="1"/>
      <protection locked="0"/>
    </xf>
    <xf numFmtId="0" fontId="5" fillId="0" borderId="21" xfId="0" applyFont="1" applyBorder="1" applyAlignment="1" applyProtection="1">
      <alignment horizontal="center" vertical="center" wrapText="1"/>
      <protection locked="0"/>
    </xf>
    <xf numFmtId="0" fontId="38" fillId="7" borderId="13" xfId="0" applyFont="1" applyFill="1" applyBorder="1" applyAlignment="1">
      <alignment horizontal="center" vertical="center"/>
    </xf>
    <xf numFmtId="0" fontId="0" fillId="0" borderId="1" xfId="0" applyBorder="1" applyAlignment="1">
      <alignment horizontal="center" vertical="center"/>
    </xf>
    <xf numFmtId="0" fontId="36" fillId="0" borderId="0" xfId="0" applyFont="1" applyProtection="1">
      <protection locked="0"/>
    </xf>
    <xf numFmtId="0" fontId="38" fillId="11" borderId="1" xfId="0" applyFont="1" applyFill="1" applyBorder="1"/>
    <xf numFmtId="0" fontId="39" fillId="2" borderId="1" xfId="6" applyFont="1" applyFill="1" applyBorder="1" applyAlignment="1" applyProtection="1">
      <alignment vertical="center"/>
      <protection locked="0"/>
    </xf>
    <xf numFmtId="0" fontId="39" fillId="2" borderId="1" xfId="6" applyFont="1" applyFill="1" applyBorder="1" applyAlignment="1" applyProtection="1">
      <alignment vertical="top"/>
      <protection locked="0"/>
    </xf>
    <xf numFmtId="0" fontId="0" fillId="0" borderId="0" xfId="0" applyAlignment="1" applyProtection="1">
      <alignment horizontal="left" wrapText="1"/>
      <protection locked="0"/>
    </xf>
    <xf numFmtId="0" fontId="5" fillId="0" borderId="0" xfId="3" applyFont="1" applyAlignment="1">
      <alignment horizontal="center" vertical="center" wrapText="1"/>
    </xf>
    <xf numFmtId="0" fontId="1" fillId="0" borderId="25" xfId="10" applyBorder="1"/>
    <xf numFmtId="0" fontId="0" fillId="0" borderId="0" xfId="0" applyAlignment="1">
      <alignment wrapText="1"/>
    </xf>
    <xf numFmtId="0" fontId="37" fillId="0" borderId="0" xfId="0" applyFont="1"/>
    <xf numFmtId="0" fontId="38" fillId="7" borderId="0" xfId="0" applyFont="1" applyFill="1" applyAlignment="1">
      <alignment horizontal="center" vertical="center"/>
    </xf>
    <xf numFmtId="0" fontId="0" fillId="0" borderId="0" xfId="0" applyAlignment="1">
      <alignment horizontal="center"/>
    </xf>
    <xf numFmtId="0" fontId="0" fillId="10"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0" borderId="43" xfId="0" applyBorder="1"/>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49" fontId="0" fillId="10" borderId="0" xfId="0" applyNumberFormat="1" applyFill="1"/>
    <xf numFmtId="0" fontId="36" fillId="0" borderId="0" xfId="0" applyFont="1" applyAlignment="1">
      <alignment wrapText="1"/>
    </xf>
    <xf numFmtId="0" fontId="2" fillId="8" borderId="1" xfId="0" applyFont="1" applyFill="1" applyBorder="1" applyAlignment="1">
      <alignment horizontal="justify" vertical="center" wrapText="1"/>
    </xf>
    <xf numFmtId="0" fontId="38" fillId="7" borderId="1" xfId="0" applyFont="1" applyFill="1" applyBorder="1" applyAlignment="1">
      <alignment horizontal="center" vertical="center"/>
    </xf>
    <xf numFmtId="0" fontId="0" fillId="0" borderId="1" xfId="0" applyBorder="1" applyAlignment="1">
      <alignment vertical="center"/>
    </xf>
    <xf numFmtId="0" fontId="37" fillId="0" borderId="1" xfId="0" applyFont="1" applyBorder="1"/>
    <xf numFmtId="0" fontId="0" fillId="0" borderId="1" xfId="0" applyBorder="1" applyAlignment="1">
      <alignment wrapText="1"/>
    </xf>
    <xf numFmtId="0" fontId="38" fillId="7" borderId="0" xfId="0" applyFont="1" applyFill="1" applyAlignment="1">
      <alignment horizontal="center"/>
    </xf>
    <xf numFmtId="2" fontId="38" fillId="7" borderId="0" xfId="0" applyNumberFormat="1" applyFont="1" applyFill="1" applyAlignment="1">
      <alignment horizontal="center" vertical="center"/>
    </xf>
    <xf numFmtId="0" fontId="41" fillId="0" borderId="20" xfId="0" applyFont="1" applyBorder="1" applyAlignment="1" applyProtection="1">
      <alignment horizontal="center" vertical="center"/>
      <protection locked="0"/>
    </xf>
    <xf numFmtId="0" fontId="41" fillId="0" borderId="6" xfId="0" applyFont="1" applyBorder="1" applyAlignment="1" applyProtection="1">
      <alignment horizontal="center" vertical="center"/>
      <protection locked="0"/>
    </xf>
    <xf numFmtId="0" fontId="9" fillId="0" borderId="0" xfId="0" applyFont="1" applyAlignment="1">
      <alignment horizontal="center"/>
    </xf>
    <xf numFmtId="0" fontId="0" fillId="0" borderId="0" xfId="0" applyProtection="1">
      <protection locked="0" hidden="1"/>
    </xf>
    <xf numFmtId="0" fontId="0" fillId="0" borderId="0" xfId="0" applyProtection="1">
      <protection hidden="1"/>
    </xf>
    <xf numFmtId="0" fontId="39" fillId="0" borderId="89" xfId="7" applyFont="1" applyBorder="1" applyAlignment="1" applyProtection="1">
      <alignment horizontal="center" vertical="center"/>
      <protection locked="0"/>
    </xf>
    <xf numFmtId="0" fontId="39" fillId="7" borderId="94" xfId="7" applyFont="1" applyFill="1" applyBorder="1" applyAlignment="1" applyProtection="1">
      <alignment horizontal="center" vertical="center" wrapText="1"/>
      <protection locked="0"/>
    </xf>
    <xf numFmtId="0" fontId="0" fillId="0" borderId="6" xfId="0" applyBorder="1" applyAlignment="1" applyProtection="1">
      <alignment horizontal="center"/>
      <protection locked="0"/>
    </xf>
    <xf numFmtId="0" fontId="7" fillId="0" borderId="34" xfId="7" applyFont="1" applyBorder="1" applyAlignment="1" applyProtection="1">
      <alignment horizontal="left" vertical="center" wrapText="1"/>
      <protection locked="0"/>
    </xf>
    <xf numFmtId="0" fontId="6" fillId="8" borderId="5" xfId="9" applyFont="1" applyFill="1" applyBorder="1" applyAlignment="1">
      <alignment horizontal="center"/>
    </xf>
    <xf numFmtId="0" fontId="6" fillId="8" borderId="18" xfId="9" applyFont="1" applyFill="1" applyBorder="1" applyAlignment="1">
      <alignment horizontal="center"/>
    </xf>
    <xf numFmtId="0" fontId="6" fillId="8" borderId="29" xfId="9" applyFont="1" applyFill="1" applyBorder="1" applyAlignment="1">
      <alignment horizontal="center"/>
    </xf>
    <xf numFmtId="0" fontId="6" fillId="8" borderId="2" xfId="9" applyFont="1" applyFill="1" applyBorder="1" applyAlignment="1">
      <alignment horizontal="center" vertical="top" wrapText="1"/>
    </xf>
    <xf numFmtId="0" fontId="1" fillId="8" borderId="2" xfId="9" applyFill="1" applyBorder="1" applyAlignment="1">
      <alignment horizontal="center" vertical="center"/>
    </xf>
    <xf numFmtId="0" fontId="1" fillId="8" borderId="39" xfId="9" applyFill="1" applyBorder="1" applyAlignment="1">
      <alignment horizontal="center" vertical="center"/>
    </xf>
    <xf numFmtId="0" fontId="1" fillId="7" borderId="101" xfId="9" applyFill="1" applyBorder="1" applyProtection="1">
      <protection locked="0"/>
    </xf>
    <xf numFmtId="0" fontId="1" fillId="8" borderId="40" xfId="9" applyFill="1" applyBorder="1" applyProtection="1">
      <protection locked="0"/>
    </xf>
    <xf numFmtId="0" fontId="6" fillId="19" borderId="27" xfId="9" applyFont="1" applyFill="1" applyBorder="1" applyAlignment="1">
      <alignment horizontal="center"/>
    </xf>
    <xf numFmtId="0" fontId="1" fillId="8" borderId="2" xfId="9" applyFill="1" applyBorder="1" applyAlignment="1">
      <alignment horizontal="center" vertical="top" wrapText="1"/>
    </xf>
    <xf numFmtId="0" fontId="6" fillId="0" borderId="2" xfId="7" applyFont="1" applyBorder="1" applyAlignment="1" applyProtection="1">
      <alignment horizontal="center" vertical="center"/>
      <protection locked="0"/>
    </xf>
    <xf numFmtId="0" fontId="6" fillId="0" borderId="3" xfId="7" applyFont="1" applyBorder="1" applyAlignment="1" applyProtection="1">
      <alignment horizontal="center" vertical="center"/>
      <protection locked="0"/>
    </xf>
    <xf numFmtId="0" fontId="6" fillId="2" borderId="37" xfId="7" applyFont="1" applyFill="1" applyBorder="1" applyAlignment="1" applyProtection="1">
      <alignment horizontal="center" vertical="center"/>
      <protection locked="0"/>
    </xf>
    <xf numFmtId="0" fontId="6" fillId="2" borderId="2" xfId="7" applyFont="1" applyFill="1" applyBorder="1" applyAlignment="1" applyProtection="1">
      <alignment horizontal="center" vertical="center"/>
      <protection locked="0"/>
    </xf>
    <xf numFmtId="0" fontId="52" fillId="0" borderId="2" xfId="0" applyFont="1" applyBorder="1" applyAlignment="1" applyProtection="1">
      <alignment horizontal="center"/>
      <protection locked="0"/>
    </xf>
    <xf numFmtId="0" fontId="52" fillId="0" borderId="3" xfId="0" applyFont="1" applyBorder="1" applyAlignment="1" applyProtection="1">
      <alignment horizontal="center"/>
      <protection locked="0"/>
    </xf>
    <xf numFmtId="0" fontId="6" fillId="0" borderId="4" xfId="0" applyFont="1" applyBorder="1" applyAlignment="1" applyProtection="1">
      <alignment horizontal="left" vertical="center"/>
      <protection locked="0"/>
    </xf>
    <xf numFmtId="0" fontId="11" fillId="8" borderId="1" xfId="0" applyFont="1" applyFill="1" applyBorder="1" applyAlignment="1" applyProtection="1">
      <alignment horizontal="center" vertical="center"/>
      <protection locked="0"/>
    </xf>
    <xf numFmtId="0" fontId="42" fillId="0" borderId="10" xfId="0" applyFont="1" applyBorder="1" applyAlignment="1" applyProtection="1">
      <alignment horizontal="center" vertical="center"/>
      <protection locked="0"/>
    </xf>
    <xf numFmtId="0" fontId="42" fillId="0" borderId="11"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0" fillId="0" borderId="16" xfId="0" applyBorder="1"/>
    <xf numFmtId="0" fontId="0" fillId="0" borderId="24" xfId="0" applyBorder="1"/>
    <xf numFmtId="0" fontId="6" fillId="8" borderId="19" xfId="0" applyFont="1" applyFill="1" applyBorder="1" applyAlignment="1">
      <alignment wrapText="1"/>
    </xf>
    <xf numFmtId="0" fontId="1" fillId="8" borderId="19" xfId="0" applyFont="1" applyFill="1" applyBorder="1" applyAlignment="1">
      <alignment vertical="center"/>
    </xf>
    <xf numFmtId="0" fontId="1" fillId="8" borderId="6" xfId="0" applyFont="1" applyFill="1" applyBorder="1" applyAlignment="1">
      <alignment vertical="center"/>
    </xf>
    <xf numFmtId="0" fontId="6" fillId="8" borderId="0" xfId="0" applyFont="1" applyFill="1" applyAlignment="1">
      <alignment horizontal="right" wrapText="1"/>
    </xf>
    <xf numFmtId="0" fontId="1" fillId="8" borderId="5" xfId="0" applyFont="1" applyFill="1" applyBorder="1" applyAlignment="1" applyProtection="1">
      <alignment vertical="center"/>
      <protection locked="0"/>
    </xf>
    <xf numFmtId="0" fontId="6" fillId="8" borderId="0" xfId="0" applyFont="1" applyFill="1" applyAlignment="1">
      <alignment horizontal="right" vertical="center"/>
    </xf>
    <xf numFmtId="0" fontId="1" fillId="8" borderId="18" xfId="0" applyFont="1" applyFill="1" applyBorder="1" applyAlignment="1" applyProtection="1">
      <alignment vertical="center"/>
      <protection locked="0"/>
    </xf>
    <xf numFmtId="0" fontId="1" fillId="8" borderId="29" xfId="0" applyFont="1" applyFill="1" applyBorder="1"/>
    <xf numFmtId="0" fontId="1" fillId="8" borderId="5" xfId="0" applyFont="1" applyFill="1" applyBorder="1"/>
    <xf numFmtId="0" fontId="1" fillId="8" borderId="5" xfId="0" applyFont="1" applyFill="1" applyBorder="1" applyAlignment="1">
      <alignment vertical="center"/>
    </xf>
    <xf numFmtId="0" fontId="6" fillId="8" borderId="0" xfId="0" applyFont="1" applyFill="1" applyAlignment="1">
      <alignment wrapText="1"/>
    </xf>
    <xf numFmtId="0" fontId="6" fillId="8" borderId="30" xfId="0" applyFont="1" applyFill="1" applyBorder="1"/>
    <xf numFmtId="0" fontId="6" fillId="8" borderId="4" xfId="0" applyFont="1" applyFill="1" applyBorder="1"/>
    <xf numFmtId="0" fontId="1" fillId="8" borderId="4" xfId="0" applyFont="1" applyFill="1" applyBorder="1"/>
    <xf numFmtId="0" fontId="1" fillId="8" borderId="0" xfId="0" applyFont="1" applyFill="1" applyAlignment="1">
      <alignment vertical="center"/>
    </xf>
    <xf numFmtId="0" fontId="1" fillId="2" borderId="4" xfId="4" applyFill="1" applyBorder="1"/>
    <xf numFmtId="0" fontId="1" fillId="2" borderId="0" xfId="4" applyFill="1"/>
    <xf numFmtId="0" fontId="1" fillId="2" borderId="25" xfId="4" applyFill="1" applyBorder="1"/>
    <xf numFmtId="0" fontId="6" fillId="8" borderId="54" xfId="11" applyFont="1" applyFill="1" applyBorder="1" applyAlignment="1">
      <alignment vertical="center"/>
    </xf>
    <xf numFmtId="0" fontId="6" fillId="8" borderId="14" xfId="11" applyFont="1" applyFill="1" applyBorder="1" applyAlignment="1" applyProtection="1">
      <alignment vertical="center"/>
      <protection locked="0"/>
    </xf>
    <xf numFmtId="0" fontId="6" fillId="8" borderId="85" xfId="11" applyFont="1" applyFill="1" applyBorder="1" applyAlignment="1" applyProtection="1">
      <alignment vertical="center"/>
      <protection locked="0"/>
    </xf>
    <xf numFmtId="0" fontId="6" fillId="8" borderId="14" xfId="11" applyFont="1" applyFill="1" applyBorder="1" applyAlignment="1">
      <alignment horizontal="right" vertical="center"/>
    </xf>
    <xf numFmtId="0" fontId="6" fillId="8" borderId="4" xfId="11" applyFont="1" applyFill="1" applyBorder="1" applyAlignment="1">
      <alignment vertical="center"/>
    </xf>
    <xf numFmtId="0" fontId="6" fillId="8" borderId="5" xfId="11" applyFont="1" applyFill="1" applyBorder="1" applyAlignment="1" applyProtection="1">
      <alignment vertical="center" wrapText="1"/>
      <protection locked="0"/>
    </xf>
    <xf numFmtId="0" fontId="6" fillId="8" borderId="0" xfId="11" applyFont="1" applyFill="1" applyAlignment="1">
      <alignment vertical="center"/>
    </xf>
    <xf numFmtId="0" fontId="6" fillId="8" borderId="4" xfId="11" applyFont="1" applyFill="1" applyBorder="1" applyAlignment="1">
      <alignment horizontal="left" vertical="center"/>
    </xf>
    <xf numFmtId="0" fontId="6" fillId="8" borderId="9" xfId="11" applyFont="1" applyFill="1" applyBorder="1" applyAlignment="1" applyProtection="1">
      <alignment vertical="center" wrapText="1"/>
      <protection locked="0"/>
    </xf>
    <xf numFmtId="0" fontId="6" fillId="8" borderId="0" xfId="11" applyFont="1" applyFill="1" applyAlignment="1">
      <alignment horizontal="center" vertical="center"/>
    </xf>
    <xf numFmtId="0" fontId="6" fillId="8" borderId="5" xfId="11" applyFont="1" applyFill="1" applyBorder="1" applyAlignment="1" applyProtection="1">
      <alignment vertical="center"/>
      <protection locked="0"/>
    </xf>
    <xf numFmtId="0" fontId="1" fillId="0" borderId="11" xfId="11" applyBorder="1" applyAlignment="1" applyProtection="1">
      <alignment horizontal="center" vertical="center"/>
      <protection locked="0"/>
    </xf>
    <xf numFmtId="0" fontId="6" fillId="8" borderId="18" xfId="11" applyFont="1" applyFill="1" applyBorder="1" applyAlignment="1" applyProtection="1">
      <alignment vertical="center"/>
      <protection locked="0"/>
    </xf>
    <xf numFmtId="0" fontId="6" fillId="8" borderId="0" xfId="11" applyFont="1" applyFill="1" applyAlignment="1">
      <alignment horizontal="right" vertical="center"/>
    </xf>
    <xf numFmtId="0" fontId="6" fillId="8" borderId="9" xfId="11" applyFont="1" applyFill="1" applyBorder="1" applyAlignment="1" applyProtection="1">
      <alignment vertical="center"/>
      <protection locked="0"/>
    </xf>
    <xf numFmtId="0" fontId="6" fillId="8" borderId="11" xfId="11" applyFont="1" applyFill="1" applyBorder="1" applyAlignment="1" applyProtection="1">
      <alignment vertical="center"/>
      <protection locked="0"/>
    </xf>
    <xf numFmtId="0" fontId="40" fillId="0" borderId="0" xfId="0" applyFont="1"/>
    <xf numFmtId="0" fontId="6" fillId="13" borderId="54" xfId="4" applyFont="1" applyFill="1" applyBorder="1"/>
    <xf numFmtId="0" fontId="1" fillId="13" borderId="14" xfId="4" applyFill="1" applyBorder="1"/>
    <xf numFmtId="0" fontId="1" fillId="13" borderId="26" xfId="4" applyFill="1" applyBorder="1"/>
    <xf numFmtId="0" fontId="6" fillId="13" borderId="4" xfId="4" applyFont="1" applyFill="1" applyBorder="1"/>
    <xf numFmtId="0" fontId="1" fillId="13" borderId="0" xfId="4" applyFill="1"/>
    <xf numFmtId="0" fontId="1" fillId="13" borderId="25" xfId="4" applyFill="1" applyBorder="1"/>
    <xf numFmtId="0" fontId="5" fillId="0" borderId="1"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41" fillId="0" borderId="8" xfId="0" applyFon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0" fontId="5" fillId="8" borderId="1" xfId="0" applyFont="1" applyFill="1" applyBorder="1" applyAlignment="1" applyProtection="1">
      <alignment horizontal="center" vertical="center" wrapText="1"/>
      <protection locked="0"/>
    </xf>
    <xf numFmtId="0" fontId="1" fillId="8" borderId="21" xfId="8" applyFill="1" applyBorder="1" applyAlignment="1">
      <alignment horizontal="center" vertical="center" wrapText="1"/>
    </xf>
    <xf numFmtId="0" fontId="6" fillId="2" borderId="4" xfId="0" applyFont="1" applyFill="1" applyBorder="1" applyAlignment="1">
      <alignment vertical="center"/>
    </xf>
    <xf numFmtId="0" fontId="6" fillId="8" borderId="0" xfId="0" applyFont="1" applyFill="1" applyAlignment="1">
      <alignment vertical="center"/>
    </xf>
    <xf numFmtId="0" fontId="6" fillId="8" borderId="25" xfId="0" applyFont="1" applyFill="1" applyBorder="1" applyAlignment="1">
      <alignment vertical="center"/>
    </xf>
    <xf numFmtId="0" fontId="6" fillId="8" borderId="5" xfId="0" applyFont="1" applyFill="1" applyBorder="1" applyAlignment="1" applyProtection="1">
      <alignment vertical="center"/>
      <protection locked="0"/>
    </xf>
    <xf numFmtId="0" fontId="6" fillId="8" borderId="18" xfId="0" applyFont="1" applyFill="1" applyBorder="1" applyAlignment="1" applyProtection="1">
      <alignment vertical="center"/>
      <protection locked="0"/>
    </xf>
    <xf numFmtId="0" fontId="6" fillId="8" borderId="9" xfId="0" applyFont="1" applyFill="1" applyBorder="1" applyAlignment="1" applyProtection="1">
      <alignment vertical="center"/>
      <protection locked="0"/>
    </xf>
    <xf numFmtId="0" fontId="6" fillId="2" borderId="0" xfId="0" applyFont="1" applyFill="1" applyAlignment="1">
      <alignment horizontal="center" vertical="center"/>
    </xf>
    <xf numFmtId="0" fontId="6" fillId="8" borderId="4" xfId="0" applyFont="1" applyFill="1" applyBorder="1" applyAlignment="1">
      <alignment vertical="center"/>
    </xf>
    <xf numFmtId="0" fontId="1" fillId="0" borderId="0" xfId="0" applyFont="1" applyAlignment="1">
      <alignment vertical="center"/>
    </xf>
    <xf numFmtId="0" fontId="6" fillId="2" borderId="19" xfId="0" applyFont="1" applyFill="1" applyBorder="1" applyAlignment="1">
      <alignment vertical="center"/>
    </xf>
    <xf numFmtId="0" fontId="6" fillId="8" borderId="0" xfId="0" applyFont="1" applyFill="1" applyAlignment="1" applyProtection="1">
      <alignment vertical="center"/>
      <protection locked="0"/>
    </xf>
    <xf numFmtId="0" fontId="6" fillId="8" borderId="10" xfId="0" applyFont="1" applyFill="1" applyBorder="1" applyAlignment="1" applyProtection="1">
      <alignment horizontal="center" vertical="center" wrapText="1"/>
      <protection locked="0"/>
    </xf>
    <xf numFmtId="0" fontId="6" fillId="8" borderId="1" xfId="0" applyFont="1" applyFill="1" applyBorder="1" applyAlignment="1" applyProtection="1">
      <alignment horizontal="center" vertical="center" wrapText="1"/>
      <protection locked="0"/>
    </xf>
    <xf numFmtId="0" fontId="38" fillId="0" borderId="1" xfId="0" applyFont="1" applyBorder="1" applyAlignment="1">
      <alignment vertical="center"/>
    </xf>
    <xf numFmtId="0" fontId="6" fillId="8" borderId="22" xfId="0" applyFont="1" applyFill="1" applyBorder="1" applyAlignment="1" applyProtection="1">
      <alignment vertical="center" wrapText="1"/>
      <protection locked="0"/>
    </xf>
    <xf numFmtId="0" fontId="25" fillId="8" borderId="1" xfId="0" applyFont="1" applyFill="1" applyBorder="1" applyAlignment="1" applyProtection="1">
      <alignment vertical="center" wrapText="1"/>
      <protection locked="0"/>
    </xf>
    <xf numFmtId="0" fontId="5" fillId="8" borderId="29" xfId="0" applyFont="1" applyFill="1" applyBorder="1" applyAlignment="1" applyProtection="1">
      <alignment horizontal="center" vertical="center" wrapText="1"/>
      <protection locked="0"/>
    </xf>
    <xf numFmtId="0" fontId="5" fillId="8" borderId="8" xfId="0" applyFont="1" applyFill="1" applyBorder="1" applyAlignment="1" applyProtection="1">
      <alignment horizontal="center" vertical="center" wrapText="1"/>
      <protection locked="0"/>
    </xf>
    <xf numFmtId="0" fontId="6" fillId="9" borderId="1" xfId="0" applyFont="1" applyFill="1" applyBorder="1" applyAlignment="1" applyProtection="1">
      <alignment vertical="center" wrapText="1"/>
      <protection locked="0"/>
    </xf>
    <xf numFmtId="0" fontId="6" fillId="8" borderId="22" xfId="0" applyFont="1" applyFill="1" applyBorder="1" applyAlignment="1" applyProtection="1">
      <alignment horizontal="center" vertical="center" wrapText="1"/>
      <protection locked="0"/>
    </xf>
    <xf numFmtId="0" fontId="6" fillId="8" borderId="1" xfId="0" applyFont="1" applyFill="1" applyBorder="1" applyAlignment="1" applyProtection="1">
      <alignment vertical="center" wrapText="1"/>
      <protection locked="0"/>
    </xf>
    <xf numFmtId="0" fontId="6" fillId="0" borderId="5" xfId="0" applyFont="1" applyBorder="1" applyAlignment="1" applyProtection="1">
      <alignment vertical="center"/>
      <protection locked="0"/>
    </xf>
    <xf numFmtId="0" fontId="1" fillId="8" borderId="4" xfId="0" applyFont="1" applyFill="1" applyBorder="1" applyAlignment="1">
      <alignment vertical="center"/>
    </xf>
    <xf numFmtId="0" fontId="1" fillId="8" borderId="25" xfId="0" applyFont="1" applyFill="1" applyBorder="1" applyAlignment="1">
      <alignment vertical="center"/>
    </xf>
    <xf numFmtId="0" fontId="1" fillId="0" borderId="25" xfId="0" applyFont="1" applyBorder="1" applyAlignment="1">
      <alignment vertical="center"/>
    </xf>
    <xf numFmtId="0" fontId="11" fillId="8" borderId="29" xfId="0" applyFont="1" applyFill="1" applyBorder="1" applyAlignment="1" applyProtection="1">
      <alignment horizontal="center" vertical="center" wrapText="1"/>
      <protection locked="0"/>
    </xf>
    <xf numFmtId="0" fontId="11" fillId="8" borderId="8" xfId="0" applyFont="1" applyFill="1" applyBorder="1" applyAlignment="1" applyProtection="1">
      <alignment horizontal="center" vertical="center" wrapText="1"/>
      <protection locked="0"/>
    </xf>
    <xf numFmtId="0" fontId="43" fillId="0" borderId="5" xfId="0" applyFont="1" applyBorder="1" applyAlignment="1" applyProtection="1">
      <alignment vertical="center"/>
      <protection locked="0"/>
    </xf>
    <xf numFmtId="0" fontId="49" fillId="7" borderId="7" xfId="0" applyFont="1" applyFill="1" applyBorder="1" applyAlignment="1" applyProtection="1">
      <alignment horizontal="justify" vertical="center" wrapText="1"/>
      <protection locked="0"/>
    </xf>
    <xf numFmtId="0" fontId="49" fillId="8" borderId="15" xfId="0" applyFont="1" applyFill="1" applyBorder="1" applyAlignment="1" applyProtection="1">
      <alignment vertical="center"/>
      <protection locked="0"/>
    </xf>
    <xf numFmtId="0" fontId="50" fillId="7" borderId="1" xfId="0" applyFont="1" applyFill="1" applyBorder="1" applyAlignment="1" applyProtection="1">
      <alignment horizontal="justify" vertical="center" wrapText="1"/>
      <protection locked="0"/>
    </xf>
    <xf numFmtId="0" fontId="43" fillId="8" borderId="4" xfId="0" applyFont="1" applyFill="1" applyBorder="1" applyAlignment="1">
      <alignment vertical="center"/>
    </xf>
    <xf numFmtId="0" fontId="5" fillId="8" borderId="4" xfId="0" applyFont="1" applyFill="1" applyBorder="1" applyAlignment="1" applyProtection="1">
      <alignment horizontal="center" vertical="center" wrapText="1"/>
      <protection locked="0"/>
    </xf>
    <xf numFmtId="0" fontId="43" fillId="8" borderId="0" xfId="0" applyFont="1" applyFill="1" applyAlignment="1">
      <alignment vertical="center"/>
    </xf>
    <xf numFmtId="0" fontId="49" fillId="7" borderId="1" xfId="0" applyFont="1" applyFill="1" applyBorder="1" applyAlignment="1" applyProtection="1">
      <alignment horizontal="justify" vertical="center" wrapText="1"/>
      <protection locked="0"/>
    </xf>
    <xf numFmtId="0" fontId="5" fillId="8" borderId="0" xfId="0" applyFont="1" applyFill="1" applyAlignment="1" applyProtection="1">
      <alignment horizontal="center" vertical="center" wrapText="1"/>
      <protection locked="0"/>
    </xf>
    <xf numFmtId="0" fontId="5" fillId="8" borderId="0" xfId="0" applyFont="1" applyFill="1" applyAlignment="1" applyProtection="1">
      <alignment horizontal="justify" vertical="center" wrapText="1"/>
      <protection locked="0"/>
    </xf>
    <xf numFmtId="0" fontId="49" fillId="0" borderId="0" xfId="0" applyFont="1" applyAlignment="1" applyProtection="1">
      <alignment horizontal="justify" vertical="center" wrapText="1"/>
      <protection locked="0"/>
    </xf>
    <xf numFmtId="0" fontId="6" fillId="2" borderId="0" xfId="0" applyFont="1" applyFill="1" applyAlignment="1">
      <alignment vertical="center"/>
    </xf>
    <xf numFmtId="0" fontId="0" fillId="0" borderId="0" xfId="0" applyAlignment="1">
      <alignment vertical="center"/>
    </xf>
    <xf numFmtId="0" fontId="0" fillId="0" borderId="25" xfId="0" applyBorder="1" applyAlignment="1">
      <alignment vertical="center"/>
    </xf>
    <xf numFmtId="0" fontId="25" fillId="0" borderId="0" xfId="0" applyFont="1" applyAlignment="1" applyProtection="1">
      <alignment vertical="center"/>
      <protection locked="0"/>
    </xf>
    <xf numFmtId="0" fontId="25" fillId="0" borderId="25" xfId="0" applyFont="1" applyBorder="1" applyAlignment="1" applyProtection="1">
      <alignment vertical="center"/>
      <protection locked="0"/>
    </xf>
    <xf numFmtId="0" fontId="6" fillId="8" borderId="28" xfId="0" applyFont="1" applyFill="1" applyBorder="1" applyAlignment="1" applyProtection="1">
      <alignment horizontal="center" vertical="center" wrapText="1"/>
      <protection locked="0"/>
    </xf>
    <xf numFmtId="0" fontId="6" fillId="8" borderId="15"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0" fillId="8" borderId="15" xfId="0" applyFont="1" applyFill="1" applyBorder="1" applyAlignment="1" applyProtection="1">
      <alignment vertical="center" wrapText="1"/>
      <protection locked="0"/>
    </xf>
    <xf numFmtId="0" fontId="5" fillId="8" borderId="2" xfId="0" applyFont="1" applyFill="1" applyBorder="1" applyAlignment="1" applyProtection="1">
      <alignment horizontal="center" vertical="center" wrapText="1"/>
      <protection locked="0"/>
    </xf>
    <xf numFmtId="0" fontId="49" fillId="8" borderId="25" xfId="0" applyFont="1" applyFill="1" applyBorder="1" applyAlignment="1" applyProtection="1">
      <alignment vertical="center"/>
      <protection locked="0"/>
    </xf>
    <xf numFmtId="0" fontId="6" fillId="0" borderId="0" xfId="0" applyFont="1" applyAlignment="1">
      <alignment vertical="center"/>
    </xf>
    <xf numFmtId="0" fontId="6" fillId="0" borderId="25" xfId="0" applyFont="1" applyBorder="1" applyAlignment="1">
      <alignment vertical="center"/>
    </xf>
    <xf numFmtId="0" fontId="1" fillId="8" borderId="31" xfId="2" applyFill="1"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25" fillId="0" borderId="5" xfId="0" applyFont="1" applyBorder="1" applyAlignment="1">
      <alignment vertical="center"/>
    </xf>
    <xf numFmtId="0" fontId="25" fillId="0" borderId="18" xfId="0" applyFont="1" applyBorder="1" applyAlignment="1">
      <alignment vertical="center"/>
    </xf>
    <xf numFmtId="0" fontId="6" fillId="2" borderId="0" xfId="4" applyFont="1" applyFill="1" applyProtection="1">
      <protection locked="0"/>
    </xf>
    <xf numFmtId="0" fontId="40" fillId="0" borderId="25" xfId="0" applyFont="1" applyBorder="1"/>
    <xf numFmtId="0" fontId="24" fillId="20" borderId="31" xfId="11" applyFont="1" applyFill="1" applyBorder="1" applyAlignment="1">
      <alignment vertical="center"/>
    </xf>
    <xf numFmtId="0" fontId="24" fillId="20" borderId="16" xfId="11" applyFont="1" applyFill="1" applyBorder="1" applyAlignment="1">
      <alignment vertical="center"/>
    </xf>
    <xf numFmtId="0" fontId="43" fillId="8" borderId="0" xfId="0" applyFont="1" applyFill="1"/>
    <xf numFmtId="0" fontId="38" fillId="0" borderId="0" xfId="0" applyFont="1"/>
    <xf numFmtId="0" fontId="55" fillId="8" borderId="0" xfId="0" applyFont="1" applyFill="1"/>
    <xf numFmtId="0" fontId="6" fillId="2" borderId="1" xfId="5" applyFont="1" applyFill="1" applyBorder="1" applyAlignment="1" applyProtection="1">
      <alignment vertical="top" wrapText="1"/>
      <protection locked="0"/>
    </xf>
    <xf numFmtId="0" fontId="6" fillId="7" borderId="1" xfId="7" applyFont="1" applyFill="1" applyBorder="1" applyAlignment="1" applyProtection="1">
      <alignment horizontal="center" vertical="center" wrapText="1"/>
      <protection locked="0"/>
    </xf>
    <xf numFmtId="0" fontId="6" fillId="2" borderId="107" xfId="5" applyFont="1" applyFill="1" applyBorder="1" applyAlignment="1" applyProtection="1">
      <alignment horizontal="center" vertical="center" wrapText="1"/>
      <protection locked="0"/>
    </xf>
    <xf numFmtId="0" fontId="6" fillId="0" borderId="1" xfId="7" applyFont="1" applyBorder="1" applyAlignment="1" applyProtection="1">
      <alignment vertical="center"/>
      <protection locked="0"/>
    </xf>
    <xf numFmtId="0" fontId="6" fillId="0" borderId="2" xfId="7" applyFont="1" applyBorder="1" applyAlignment="1" applyProtection="1">
      <alignment vertical="center" wrapText="1"/>
      <protection locked="0"/>
    </xf>
    <xf numFmtId="0" fontId="6" fillId="0" borderId="39" xfId="7" applyFont="1" applyBorder="1" applyAlignment="1" applyProtection="1">
      <alignment vertical="center" wrapText="1"/>
      <protection locked="0"/>
    </xf>
    <xf numFmtId="0" fontId="6" fillId="0" borderId="101" xfId="7" applyFont="1" applyBorder="1" applyAlignment="1" applyProtection="1">
      <alignment vertical="center"/>
      <protection locked="0"/>
    </xf>
    <xf numFmtId="0" fontId="1" fillId="2" borderId="7" xfId="5" applyFill="1" applyBorder="1" applyAlignment="1" applyProtection="1">
      <alignment horizontal="justify" vertical="top" wrapText="1"/>
      <protection locked="0"/>
    </xf>
    <xf numFmtId="0" fontId="6" fillId="2" borderId="22" xfId="5" applyFont="1" applyFill="1" applyBorder="1" applyAlignment="1" applyProtection="1">
      <alignment horizontal="center" vertical="top" wrapText="1"/>
      <protection locked="0"/>
    </xf>
    <xf numFmtId="0" fontId="6" fillId="2" borderId="9" xfId="5" applyFont="1" applyFill="1" applyBorder="1" applyAlignment="1" applyProtection="1">
      <alignment vertical="top" wrapText="1"/>
      <protection locked="0"/>
    </xf>
    <xf numFmtId="0" fontId="6" fillId="7" borderId="1" xfId="9" applyFont="1" applyFill="1" applyBorder="1" applyAlignment="1">
      <alignment horizontal="center" wrapText="1"/>
    </xf>
    <xf numFmtId="0" fontId="6" fillId="2" borderId="22" xfId="5" applyFont="1" applyFill="1" applyBorder="1" applyAlignment="1" applyProtection="1">
      <alignment vertical="top" wrapText="1"/>
      <protection locked="0"/>
    </xf>
    <xf numFmtId="0" fontId="6" fillId="2" borderId="0" xfId="4" applyFont="1" applyFill="1" applyAlignment="1">
      <alignment horizontal="left" vertical="center"/>
    </xf>
    <xf numFmtId="0" fontId="6" fillId="2" borderId="25" xfId="4" applyFont="1" applyFill="1" applyBorder="1" applyAlignment="1">
      <alignment horizontal="left" vertical="center"/>
    </xf>
    <xf numFmtId="0" fontId="6" fillId="2" borderId="10" xfId="5" applyFont="1" applyFill="1" applyBorder="1" applyAlignment="1" applyProtection="1">
      <alignment horizontal="center" vertical="top" wrapText="1"/>
      <protection locked="0"/>
    </xf>
    <xf numFmtId="0" fontId="6" fillId="2" borderId="9" xfId="5" applyFont="1" applyFill="1" applyBorder="1" applyAlignment="1" applyProtection="1">
      <alignment horizontal="center" vertical="top" wrapText="1"/>
      <protection locked="0"/>
    </xf>
    <xf numFmtId="0" fontId="6" fillId="7" borderId="5" xfId="6" applyFont="1" applyFill="1" applyBorder="1" applyAlignment="1" applyProtection="1">
      <alignment horizontal="center" vertical="center" wrapText="1"/>
      <protection locked="0"/>
    </xf>
    <xf numFmtId="0" fontId="6" fillId="7" borderId="43" xfId="3" applyFont="1" applyFill="1" applyBorder="1" applyAlignment="1" applyProtection="1">
      <alignment horizontal="center" vertical="center" wrapText="1"/>
      <protection locked="0"/>
    </xf>
    <xf numFmtId="0" fontId="40" fillId="0" borderId="43" xfId="6" applyFont="1" applyBorder="1" applyAlignment="1" applyProtection="1">
      <alignment horizontal="center" vertical="center" wrapText="1"/>
      <protection locked="0"/>
    </xf>
    <xf numFmtId="0" fontId="39" fillId="0" borderId="43" xfId="6" applyFont="1" applyBorder="1" applyAlignment="1" applyProtection="1">
      <alignment horizontal="center" vertical="center" wrapText="1"/>
      <protection locked="0"/>
    </xf>
    <xf numFmtId="0" fontId="6" fillId="7" borderId="8" xfId="6" applyFont="1" applyFill="1" applyBorder="1" applyAlignment="1" applyProtection="1">
      <alignment horizontal="center" vertical="center" wrapText="1"/>
      <protection locked="0"/>
    </xf>
    <xf numFmtId="0" fontId="1" fillId="7" borderId="5" xfId="6" applyFill="1" applyBorder="1" applyAlignment="1" applyProtection="1">
      <alignment vertical="center" wrapText="1"/>
      <protection locked="0"/>
    </xf>
    <xf numFmtId="0" fontId="1" fillId="7" borderId="10" xfId="6" applyFill="1" applyBorder="1" applyAlignment="1" applyProtection="1">
      <alignment vertical="center" wrapText="1"/>
      <protection locked="0"/>
    </xf>
    <xf numFmtId="0" fontId="1" fillId="7" borderId="35" xfId="6" applyFill="1" applyBorder="1" applyAlignment="1" applyProtection="1">
      <alignment vertical="center" wrapText="1"/>
      <protection locked="0"/>
    </xf>
    <xf numFmtId="0" fontId="1" fillId="7" borderId="20" xfId="6" applyFill="1" applyBorder="1" applyAlignment="1" applyProtection="1">
      <alignment vertical="center" wrapText="1"/>
      <protection locked="0"/>
    </xf>
    <xf numFmtId="0" fontId="1" fillId="2" borderId="133" xfId="6" applyFill="1" applyBorder="1" applyAlignment="1" applyProtection="1">
      <alignment vertical="center" wrapText="1"/>
      <protection locked="0"/>
    </xf>
    <xf numFmtId="0" fontId="6" fillId="2" borderId="149" xfId="6" applyFont="1" applyFill="1" applyBorder="1" applyAlignment="1" applyProtection="1">
      <alignment horizontal="center" vertical="center" wrapText="1"/>
      <protection locked="0"/>
    </xf>
    <xf numFmtId="0" fontId="6" fillId="7" borderId="159" xfId="6" applyFont="1" applyFill="1" applyBorder="1" applyAlignment="1" applyProtection="1">
      <alignment horizontal="center" vertical="center" wrapText="1"/>
      <protection locked="0"/>
    </xf>
    <xf numFmtId="0" fontId="6" fillId="8" borderId="159" xfId="6" applyFont="1" applyFill="1" applyBorder="1" applyAlignment="1" applyProtection="1">
      <alignment horizontal="center" vertical="center" wrapText="1"/>
      <protection locked="0"/>
    </xf>
    <xf numFmtId="0" fontId="6" fillId="8" borderId="161" xfId="6" applyFont="1" applyFill="1" applyBorder="1" applyAlignment="1" applyProtection="1">
      <alignment horizontal="center" vertical="center" wrapText="1"/>
      <protection locked="0"/>
    </xf>
    <xf numFmtId="0" fontId="39" fillId="8" borderId="159" xfId="6" applyFont="1" applyFill="1" applyBorder="1" applyAlignment="1" applyProtection="1">
      <alignment horizontal="center" vertical="center" wrapText="1"/>
      <protection locked="0"/>
    </xf>
    <xf numFmtId="0" fontId="6" fillId="8" borderId="117" xfId="6" applyFont="1" applyFill="1" applyBorder="1" applyAlignment="1" applyProtection="1">
      <alignment horizontal="center" vertical="center" wrapText="1"/>
      <protection locked="0"/>
    </xf>
    <xf numFmtId="0" fontId="1" fillId="2" borderId="117" xfId="6" applyFill="1" applyBorder="1" applyAlignment="1" applyProtection="1">
      <alignment vertical="center" wrapText="1"/>
      <protection locked="0"/>
    </xf>
    <xf numFmtId="0" fontId="1" fillId="2" borderId="150" xfId="6" applyFill="1" applyBorder="1" applyAlignment="1" applyProtection="1">
      <alignment horizontal="center" vertical="center" wrapText="1"/>
      <protection locked="0"/>
    </xf>
    <xf numFmtId="0" fontId="4" fillId="0" borderId="117" xfId="6" applyFont="1" applyBorder="1" applyAlignment="1" applyProtection="1">
      <alignment vertical="center"/>
      <protection locked="0"/>
    </xf>
    <xf numFmtId="0" fontId="4" fillId="2" borderId="117" xfId="6" applyFont="1" applyFill="1" applyBorder="1" applyAlignment="1" applyProtection="1">
      <alignment vertical="center"/>
      <protection locked="0"/>
    </xf>
    <xf numFmtId="0" fontId="6" fillId="2" borderId="106" xfId="5" applyFont="1" applyFill="1" applyBorder="1" applyAlignment="1" applyProtection="1">
      <alignment horizontal="center" vertical="center" wrapText="1"/>
      <protection locked="0"/>
    </xf>
    <xf numFmtId="0" fontId="6" fillId="7" borderId="107" xfId="5" applyFont="1" applyFill="1" applyBorder="1" applyAlignment="1" applyProtection="1">
      <alignment horizontal="center" vertical="center" wrapText="1"/>
      <protection locked="0"/>
    </xf>
    <xf numFmtId="0" fontId="6" fillId="2" borderId="5" xfId="5" applyFont="1" applyFill="1" applyBorder="1" applyAlignment="1" applyProtection="1">
      <alignment horizontal="center" vertical="top" wrapText="1"/>
      <protection locked="0"/>
    </xf>
    <xf numFmtId="0" fontId="6" fillId="2" borderId="19" xfId="5" applyFont="1" applyFill="1" applyBorder="1" applyAlignment="1" applyProtection="1">
      <alignment horizontal="center" vertical="top" wrapText="1"/>
      <protection locked="0"/>
    </xf>
    <xf numFmtId="0" fontId="1" fillId="8" borderId="107" xfId="6" applyFill="1" applyBorder="1" applyAlignment="1" applyProtection="1">
      <alignment vertical="center"/>
      <protection locked="0"/>
    </xf>
    <xf numFmtId="0" fontId="3" fillId="0" borderId="141" xfId="0" applyFont="1" applyBorder="1" applyAlignment="1" applyProtection="1">
      <alignment horizontal="center"/>
      <protection locked="0"/>
    </xf>
    <xf numFmtId="0" fontId="6" fillId="0" borderId="10" xfId="6" applyFont="1" applyBorder="1" applyAlignment="1" applyProtection="1">
      <alignment horizontal="center" vertical="center" wrapText="1"/>
      <protection locked="0"/>
    </xf>
    <xf numFmtId="0" fontId="6" fillId="0" borderId="107" xfId="6" applyFont="1" applyBorder="1" applyAlignment="1" applyProtection="1">
      <alignment horizontal="center" vertical="center" wrapText="1"/>
      <protection locked="0"/>
    </xf>
    <xf numFmtId="0" fontId="1" fillId="8" borderId="106" xfId="6" applyFill="1" applyBorder="1" applyAlignment="1" applyProtection="1">
      <alignment vertical="center"/>
      <protection locked="0"/>
    </xf>
    <xf numFmtId="0" fontId="6" fillId="0" borderId="25" xfId="6" applyFont="1" applyBorder="1" applyAlignment="1" applyProtection="1">
      <alignment vertical="center"/>
      <protection locked="0"/>
    </xf>
    <xf numFmtId="0" fontId="1" fillId="2" borderId="25" xfId="6" applyFill="1" applyBorder="1" applyAlignment="1" applyProtection="1">
      <alignment vertical="center" wrapText="1"/>
      <protection locked="0"/>
    </xf>
    <xf numFmtId="0" fontId="1" fillId="0" borderId="133" xfId="6" applyBorder="1" applyAlignment="1" applyProtection="1">
      <alignment vertical="center"/>
      <protection locked="0"/>
    </xf>
    <xf numFmtId="0" fontId="6" fillId="7" borderId="117" xfId="5" applyFont="1" applyFill="1" applyBorder="1" applyAlignment="1" applyProtection="1">
      <alignment horizontal="center" vertical="center" wrapText="1"/>
      <protection locked="0"/>
    </xf>
    <xf numFmtId="0" fontId="1" fillId="7" borderId="0" xfId="5" applyFill="1" applyAlignment="1" applyProtection="1">
      <alignment horizontal="center" vertical="center" wrapText="1"/>
      <protection locked="0"/>
    </xf>
    <xf numFmtId="0" fontId="1" fillId="7" borderId="118" xfId="5" applyFill="1" applyBorder="1" applyAlignment="1" applyProtection="1">
      <alignment horizontal="center" vertical="center" wrapText="1"/>
      <protection locked="0"/>
    </xf>
    <xf numFmtId="0" fontId="6" fillId="0" borderId="117" xfId="3" applyFont="1" applyBorder="1" applyAlignment="1" applyProtection="1">
      <alignment horizontal="center" vertical="center" wrapText="1"/>
      <protection locked="0"/>
    </xf>
    <xf numFmtId="0" fontId="6" fillId="0" borderId="0" xfId="3"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44" fillId="0" borderId="0" xfId="0" applyFont="1" applyAlignment="1">
      <alignment horizontal="center" vertical="center"/>
    </xf>
    <xf numFmtId="0" fontId="44" fillId="0" borderId="118" xfId="0" applyFont="1" applyBorder="1" applyAlignment="1">
      <alignment horizontal="center" vertical="center"/>
    </xf>
    <xf numFmtId="0" fontId="2" fillId="2" borderId="117" xfId="5" applyFont="1" applyFill="1" applyBorder="1" applyAlignment="1" applyProtection="1">
      <alignment horizontal="center" vertical="top" wrapText="1"/>
      <protection locked="0"/>
    </xf>
    <xf numFmtId="0" fontId="2" fillId="2" borderId="0" xfId="5" applyFont="1" applyFill="1" applyAlignment="1" applyProtection="1">
      <alignment horizontal="center" vertical="top" wrapText="1"/>
      <protection locked="0"/>
    </xf>
    <xf numFmtId="0" fontId="5" fillId="2" borderId="0" xfId="5" applyFont="1" applyFill="1" applyAlignment="1" applyProtection="1">
      <alignment horizontal="center" vertical="center" wrapText="1"/>
      <protection locked="0"/>
    </xf>
    <xf numFmtId="0" fontId="5" fillId="2" borderId="118" xfId="5" applyFont="1" applyFill="1" applyBorder="1" applyAlignment="1" applyProtection="1">
      <alignment horizontal="center" vertical="center" wrapText="1"/>
      <protection locked="0"/>
    </xf>
    <xf numFmtId="0" fontId="6" fillId="2" borderId="152" xfId="5" applyFont="1" applyFill="1" applyBorder="1" applyAlignment="1" applyProtection="1">
      <alignment vertical="top" wrapText="1"/>
      <protection locked="0"/>
    </xf>
    <xf numFmtId="0" fontId="1" fillId="2" borderId="117" xfId="5" applyFill="1" applyBorder="1" applyProtection="1">
      <protection locked="0"/>
    </xf>
    <xf numFmtId="0" fontId="1" fillId="2" borderId="0" xfId="5" applyFill="1" applyProtection="1">
      <protection locked="0"/>
    </xf>
    <xf numFmtId="0" fontId="1" fillId="2" borderId="118" xfId="5" applyFill="1" applyBorder="1" applyProtection="1">
      <protection locked="0"/>
    </xf>
    <xf numFmtId="0" fontId="6" fillId="2" borderId="169" xfId="5" applyFont="1" applyFill="1" applyBorder="1" applyAlignment="1" applyProtection="1">
      <alignment horizontal="center" vertical="center" wrapText="1"/>
      <protection locked="0"/>
    </xf>
    <xf numFmtId="0" fontId="1" fillId="2" borderId="171" xfId="5" applyFill="1" applyBorder="1" applyAlignment="1" applyProtection="1">
      <alignment wrapText="1"/>
      <protection locked="0"/>
    </xf>
    <xf numFmtId="0" fontId="1" fillId="2" borderId="0" xfId="5" applyFill="1" applyAlignment="1" applyProtection="1">
      <alignment horizontal="center" vertical="top" wrapText="1"/>
      <protection locked="0"/>
    </xf>
    <xf numFmtId="0" fontId="1" fillId="2" borderId="0" xfId="5" applyFill="1" applyAlignment="1" applyProtection="1">
      <alignment horizontal="left" vertical="top" wrapText="1"/>
      <protection locked="0"/>
    </xf>
    <xf numFmtId="0" fontId="39" fillId="2" borderId="169" xfId="5" applyFont="1" applyFill="1" applyBorder="1" applyAlignment="1" applyProtection="1">
      <alignment horizontal="center" vertical="center" wrapText="1"/>
      <protection locked="0"/>
    </xf>
    <xf numFmtId="0" fontId="1" fillId="8" borderId="0" xfId="5" applyFill="1" applyAlignment="1" applyProtection="1">
      <alignment wrapText="1"/>
      <protection locked="0"/>
    </xf>
    <xf numFmtId="0" fontId="1" fillId="2" borderId="118" xfId="5" applyFill="1" applyBorder="1" applyAlignment="1" applyProtection="1">
      <alignment wrapText="1"/>
      <protection locked="0"/>
    </xf>
    <xf numFmtId="0" fontId="1" fillId="2" borderId="117" xfId="5" applyFill="1" applyBorder="1" applyAlignment="1" applyProtection="1">
      <alignment horizontal="center" wrapText="1"/>
      <protection locked="0"/>
    </xf>
    <xf numFmtId="0" fontId="1" fillId="2" borderId="0" xfId="5" applyFill="1" applyAlignment="1" applyProtection="1">
      <alignment horizontal="center" wrapText="1"/>
      <protection locked="0"/>
    </xf>
    <xf numFmtId="0" fontId="1" fillId="8" borderId="118" xfId="5" applyFill="1" applyBorder="1" applyAlignment="1" applyProtection="1">
      <alignment wrapText="1"/>
      <protection locked="0"/>
    </xf>
    <xf numFmtId="0" fontId="2" fillId="2" borderId="117" xfId="5" applyFont="1" applyFill="1" applyBorder="1" applyAlignment="1" applyProtection="1">
      <alignment horizontal="center" wrapText="1"/>
      <protection locked="0"/>
    </xf>
    <xf numFmtId="0" fontId="2" fillId="2" borderId="0" xfId="5" applyFont="1" applyFill="1" applyAlignment="1" applyProtection="1">
      <alignment wrapText="1"/>
      <protection locked="0"/>
    </xf>
    <xf numFmtId="0" fontId="2" fillId="2" borderId="118" xfId="5" applyFont="1" applyFill="1" applyBorder="1" applyAlignment="1" applyProtection="1">
      <alignment wrapText="1"/>
      <protection locked="0"/>
    </xf>
    <xf numFmtId="0" fontId="4" fillId="0" borderId="117" xfId="5" applyFont="1" applyBorder="1" applyProtection="1">
      <protection locked="0"/>
    </xf>
    <xf numFmtId="0" fontId="4" fillId="2" borderId="0" xfId="5" applyFont="1" applyFill="1" applyProtection="1">
      <protection locked="0"/>
    </xf>
    <xf numFmtId="0" fontId="4" fillId="2" borderId="117" xfId="5" applyFont="1" applyFill="1" applyBorder="1" applyProtection="1">
      <protection locked="0"/>
    </xf>
    <xf numFmtId="0" fontId="4" fillId="2" borderId="180" xfId="5" applyFont="1" applyFill="1" applyBorder="1" applyProtection="1">
      <protection locked="0"/>
    </xf>
    <xf numFmtId="0" fontId="4" fillId="2" borderId="176" xfId="5" applyFont="1" applyFill="1" applyBorder="1" applyProtection="1">
      <protection locked="0"/>
    </xf>
    <xf numFmtId="0" fontId="6" fillId="2" borderId="149" xfId="5" applyFont="1" applyFill="1" applyBorder="1" applyAlignment="1" applyProtection="1">
      <alignment horizontal="left" vertical="top" wrapText="1"/>
      <protection locked="0"/>
    </xf>
    <xf numFmtId="0" fontId="6" fillId="7" borderId="148" xfId="5" applyFont="1" applyFill="1" applyBorder="1" applyAlignment="1" applyProtection="1">
      <alignment horizontal="center" vertical="center" wrapText="1"/>
      <protection locked="0"/>
    </xf>
    <xf numFmtId="0" fontId="6" fillId="7" borderId="147" xfId="5" applyFont="1" applyFill="1" applyBorder="1" applyAlignment="1" applyProtection="1">
      <alignment horizontal="center" vertical="center" wrapText="1"/>
      <protection locked="0"/>
    </xf>
    <xf numFmtId="0" fontId="6" fillId="2" borderId="148" xfId="5" applyFont="1" applyFill="1" applyBorder="1" applyAlignment="1" applyProtection="1">
      <alignment horizontal="center" vertical="center" wrapText="1"/>
      <protection locked="0"/>
    </xf>
    <xf numFmtId="0" fontId="6" fillId="2" borderId="171" xfId="5" applyFont="1" applyFill="1" applyBorder="1" applyAlignment="1" applyProtection="1">
      <alignment vertical="top" wrapText="1"/>
      <protection locked="0"/>
    </xf>
    <xf numFmtId="0" fontId="6" fillId="2" borderId="149" xfId="5" applyFont="1" applyFill="1" applyBorder="1" applyAlignment="1" applyProtection="1">
      <alignment horizontal="center" vertical="center" wrapText="1"/>
      <protection locked="0"/>
    </xf>
    <xf numFmtId="0" fontId="6" fillId="2" borderId="213" xfId="5" applyFont="1" applyFill="1" applyBorder="1" applyAlignment="1" applyProtection="1">
      <alignment vertical="top" wrapText="1"/>
      <protection locked="0"/>
    </xf>
    <xf numFmtId="0" fontId="6" fillId="2" borderId="214" xfId="5" applyFont="1" applyFill="1" applyBorder="1" applyAlignment="1" applyProtection="1">
      <alignment vertical="top" wrapText="1"/>
      <protection locked="0"/>
    </xf>
    <xf numFmtId="0" fontId="6" fillId="2" borderId="215" xfId="5" applyFont="1" applyFill="1" applyBorder="1" applyAlignment="1" applyProtection="1">
      <alignment vertical="top" wrapText="1"/>
      <protection locked="0"/>
    </xf>
    <xf numFmtId="0" fontId="0" fillId="0" borderId="163" xfId="0" applyBorder="1" applyProtection="1">
      <protection locked="0"/>
    </xf>
    <xf numFmtId="0" fontId="0" fillId="0" borderId="118" xfId="0" applyBorder="1" applyProtection="1">
      <protection locked="0"/>
    </xf>
    <xf numFmtId="0" fontId="1" fillId="8" borderId="0" xfId="6" applyFill="1" applyAlignment="1" applyProtection="1">
      <alignment horizontal="left" vertical="center" wrapText="1"/>
      <protection locked="0"/>
    </xf>
    <xf numFmtId="0" fontId="1" fillId="8" borderId="0" xfId="6" applyFill="1" applyAlignment="1" applyProtection="1">
      <alignment horizontal="justify" vertical="center" wrapText="1"/>
      <protection locked="0"/>
    </xf>
    <xf numFmtId="0" fontId="4" fillId="2" borderId="118" xfId="6" applyFont="1" applyFill="1" applyBorder="1" applyAlignment="1" applyProtection="1">
      <alignment vertical="center" wrapText="1"/>
      <protection locked="0"/>
    </xf>
    <xf numFmtId="0" fontId="1" fillId="2" borderId="0" xfId="6" applyFill="1" applyAlignment="1" applyProtection="1">
      <alignment vertical="center" wrapText="1"/>
      <protection locked="0"/>
    </xf>
    <xf numFmtId="0" fontId="4" fillId="0" borderId="0" xfId="6" applyFont="1" applyAlignment="1" applyProtection="1">
      <alignment vertical="center"/>
      <protection locked="0"/>
    </xf>
    <xf numFmtId="0" fontId="4" fillId="2" borderId="0" xfId="6" applyFont="1" applyFill="1" applyAlignment="1" applyProtection="1">
      <alignment vertical="center"/>
      <protection locked="0"/>
    </xf>
    <xf numFmtId="0" fontId="6" fillId="2" borderId="0" xfId="6" applyFont="1" applyFill="1" applyAlignment="1" applyProtection="1">
      <alignment vertical="center"/>
      <protection locked="0"/>
    </xf>
    <xf numFmtId="0" fontId="0" fillId="0" borderId="121" xfId="0" applyBorder="1" applyProtection="1">
      <protection locked="0"/>
    </xf>
    <xf numFmtId="0" fontId="6" fillId="2" borderId="106" xfId="5" applyFont="1" applyFill="1" applyBorder="1" applyAlignment="1" applyProtection="1">
      <alignment vertical="top" wrapText="1"/>
      <protection locked="0"/>
    </xf>
    <xf numFmtId="0" fontId="6" fillId="2" borderId="200" xfId="5" applyFont="1" applyFill="1" applyBorder="1" applyAlignment="1" applyProtection="1">
      <alignment horizontal="left" vertical="top" wrapText="1"/>
      <protection locked="0"/>
    </xf>
    <xf numFmtId="0" fontId="6" fillId="2" borderId="212" xfId="5" applyFont="1" applyFill="1" applyBorder="1" applyAlignment="1" applyProtection="1">
      <alignment horizontal="center" vertical="top" wrapText="1"/>
      <protection locked="0"/>
    </xf>
    <xf numFmtId="0" fontId="6" fillId="2" borderId="210" xfId="5" applyFont="1" applyFill="1" applyBorder="1" applyAlignment="1" applyProtection="1">
      <alignment horizontal="center" vertical="top" wrapText="1"/>
      <protection locked="0"/>
    </xf>
    <xf numFmtId="0" fontId="6" fillId="2" borderId="107" xfId="5" applyFont="1" applyFill="1" applyBorder="1" applyAlignment="1" applyProtection="1">
      <alignment vertical="top" wrapText="1"/>
      <protection locked="0"/>
    </xf>
    <xf numFmtId="0" fontId="6" fillId="7" borderId="218" xfId="5" applyFont="1" applyFill="1" applyBorder="1" applyAlignment="1" applyProtection="1">
      <alignment horizontal="center" vertical="top" wrapText="1"/>
      <protection locked="0"/>
    </xf>
    <xf numFmtId="0" fontId="6" fillId="7" borderId="219" xfId="5" applyFont="1" applyFill="1" applyBorder="1" applyAlignment="1" applyProtection="1">
      <alignment horizontal="center" wrapText="1"/>
      <protection locked="0"/>
    </xf>
    <xf numFmtId="0" fontId="39" fillId="2" borderId="220" xfId="5" applyFont="1" applyFill="1" applyBorder="1" applyAlignment="1" applyProtection="1">
      <alignment horizontal="center" vertical="center" wrapText="1"/>
      <protection locked="0"/>
    </xf>
    <xf numFmtId="0" fontId="1" fillId="2" borderId="215" xfId="5" applyFill="1" applyBorder="1" applyAlignment="1" applyProtection="1">
      <alignment wrapText="1"/>
      <protection locked="0"/>
    </xf>
    <xf numFmtId="0" fontId="1" fillId="2" borderId="119" xfId="5" applyFill="1" applyBorder="1" applyAlignment="1" applyProtection="1">
      <alignment horizontal="center" wrapText="1"/>
      <protection locked="0"/>
    </xf>
    <xf numFmtId="0" fontId="1" fillId="2" borderId="120" xfId="5" applyFill="1" applyBorder="1" applyAlignment="1" applyProtection="1">
      <alignment wrapText="1"/>
      <protection locked="0"/>
    </xf>
    <xf numFmtId="0" fontId="1" fillId="2" borderId="121" xfId="5" applyFill="1" applyBorder="1" applyAlignment="1" applyProtection="1">
      <alignment wrapText="1"/>
      <protection locked="0"/>
    </xf>
    <xf numFmtId="0" fontId="6" fillId="0" borderId="201" xfId="6" applyFont="1" applyBorder="1" applyAlignment="1" applyProtection="1">
      <alignment horizontal="center" vertical="center" wrapText="1"/>
      <protection locked="0"/>
    </xf>
    <xf numFmtId="0" fontId="6" fillId="0" borderId="208" xfId="6" applyFont="1" applyBorder="1" applyAlignment="1" applyProtection="1">
      <alignment horizontal="center" vertical="center" wrapText="1"/>
      <protection locked="0"/>
    </xf>
    <xf numFmtId="0" fontId="0" fillId="0" borderId="226" xfId="0" applyBorder="1" applyProtection="1">
      <protection locked="0"/>
    </xf>
    <xf numFmtId="0" fontId="6" fillId="2" borderId="148" xfId="6" applyFont="1" applyFill="1" applyBorder="1" applyAlignment="1" applyProtection="1">
      <alignment horizontal="center" vertical="center" wrapText="1"/>
      <protection locked="0"/>
    </xf>
    <xf numFmtId="0" fontId="6" fillId="8" borderId="0" xfId="0" applyFont="1" applyFill="1"/>
    <xf numFmtId="0" fontId="14" fillId="3" borderId="27" xfId="1" applyFill="1" applyBorder="1" applyAlignment="1" applyProtection="1">
      <alignment horizontal="center" vertical="center"/>
      <protection locked="0"/>
    </xf>
    <xf numFmtId="0" fontId="53" fillId="2" borderId="0" xfId="4" applyFont="1" applyFill="1" applyAlignment="1">
      <alignment horizontal="center" vertical="center"/>
    </xf>
    <xf numFmtId="0" fontId="64" fillId="21" borderId="27" xfId="1" applyFont="1" applyFill="1" applyBorder="1" applyAlignment="1" applyProtection="1">
      <alignment horizontal="center" vertical="center"/>
    </xf>
    <xf numFmtId="0" fontId="64" fillId="10" borderId="27" xfId="1" applyFont="1" applyFill="1" applyBorder="1" applyAlignment="1" applyProtection="1">
      <alignment horizontal="center" vertical="center"/>
      <protection locked="0"/>
    </xf>
    <xf numFmtId="0" fontId="64" fillId="6" borderId="27" xfId="1" applyFont="1" applyFill="1" applyBorder="1" applyAlignment="1" applyProtection="1">
      <alignment horizontal="center" vertical="center"/>
      <protection locked="0"/>
    </xf>
    <xf numFmtId="0" fontId="64" fillId="5" borderId="27" xfId="1" applyFont="1" applyFill="1" applyBorder="1" applyAlignment="1" applyProtection="1">
      <alignment horizontal="center" vertical="center"/>
      <protection locked="0"/>
    </xf>
    <xf numFmtId="0" fontId="64" fillId="17" borderId="27" xfId="1" applyFont="1" applyFill="1" applyBorder="1" applyAlignment="1" applyProtection="1">
      <alignment horizontal="center" vertical="center"/>
      <protection locked="0"/>
    </xf>
    <xf numFmtId="0" fontId="64" fillId="4" borderId="27" xfId="1" applyFont="1" applyFill="1" applyBorder="1" applyAlignment="1" applyProtection="1">
      <alignment horizontal="center" vertical="center"/>
      <protection locked="0"/>
    </xf>
    <xf numFmtId="0" fontId="6" fillId="8" borderId="19" xfId="0" applyFont="1" applyFill="1" applyBorder="1" applyAlignment="1" applyProtection="1">
      <alignment horizontal="center" vertical="center" wrapText="1"/>
      <protection locked="0"/>
    </xf>
    <xf numFmtId="0" fontId="6" fillId="8" borderId="0" xfId="0" applyFont="1" applyFill="1" applyAlignment="1" applyProtection="1">
      <alignment horizontal="center" vertical="center" wrapText="1"/>
      <protection locked="0"/>
    </xf>
    <xf numFmtId="0" fontId="6" fillId="8" borderId="5"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21" xfId="0" applyFont="1" applyFill="1" applyBorder="1" applyAlignment="1" applyProtection="1">
      <alignment horizontal="center" vertical="center" wrapText="1"/>
      <protection locked="0"/>
    </xf>
    <xf numFmtId="0" fontId="6" fillId="0" borderId="88"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39" fillId="7" borderId="231" xfId="7" applyFont="1" applyFill="1" applyBorder="1" applyAlignment="1" applyProtection="1">
      <alignment horizontal="center" vertical="center" wrapText="1"/>
      <protection locked="0"/>
    </xf>
    <xf numFmtId="0" fontId="7" fillId="0" borderId="7" xfId="7" applyFont="1" applyBorder="1" applyAlignment="1" applyProtection="1">
      <alignment horizontal="left" vertical="center" wrapText="1"/>
      <protection locked="0"/>
    </xf>
    <xf numFmtId="0" fontId="7" fillId="0" borderId="22" xfId="7" applyFont="1" applyBorder="1" applyAlignment="1" applyProtection="1">
      <alignment horizontal="left" vertical="center" wrapText="1"/>
      <protection locked="0"/>
    </xf>
    <xf numFmtId="0" fontId="7" fillId="0" borderId="88" xfId="7" applyFont="1" applyBorder="1" applyAlignment="1" applyProtection="1">
      <alignment horizontal="left" vertical="center" wrapText="1"/>
      <protection locked="0"/>
    </xf>
    <xf numFmtId="0" fontId="6" fillId="0" borderId="9" xfId="7" applyFont="1" applyBorder="1" applyAlignment="1" applyProtection="1">
      <alignment vertical="center" wrapText="1"/>
      <protection locked="0"/>
    </xf>
    <xf numFmtId="0" fontId="6" fillId="0" borderId="32" xfId="7" applyFont="1" applyBorder="1" applyAlignment="1" applyProtection="1">
      <alignment vertical="center" wrapText="1"/>
      <protection locked="0"/>
    </xf>
    <xf numFmtId="0" fontId="6" fillId="0" borderId="23" xfId="7" applyFont="1" applyBorder="1" applyAlignment="1" applyProtection="1">
      <alignment horizontal="center" vertical="center" wrapText="1"/>
      <protection locked="0"/>
    </xf>
    <xf numFmtId="0" fontId="6" fillId="0" borderId="88"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52" fillId="0" borderId="88" xfId="0" applyFont="1" applyBorder="1" applyAlignment="1" applyProtection="1">
      <alignment horizontal="center"/>
      <protection locked="0"/>
    </xf>
    <xf numFmtId="0" fontId="0" fillId="0" borderId="89" xfId="0" applyBorder="1" applyAlignment="1" applyProtection="1">
      <alignment horizontal="center"/>
      <protection locked="0"/>
    </xf>
    <xf numFmtId="0" fontId="40" fillId="0" borderId="113" xfId="0" applyFont="1" applyBorder="1" applyAlignment="1" applyProtection="1">
      <alignment vertical="top"/>
      <protection locked="0"/>
    </xf>
    <xf numFmtId="0" fontId="6" fillId="0" borderId="127" xfId="0" applyFont="1" applyBorder="1" applyAlignment="1" applyProtection="1">
      <alignment vertical="center"/>
      <protection locked="0"/>
    </xf>
    <xf numFmtId="0" fontId="6" fillId="0" borderId="127" xfId="0" applyFont="1" applyBorder="1" applyAlignment="1" applyProtection="1">
      <alignment horizontal="center" vertical="center" wrapText="1"/>
      <protection locked="0"/>
    </xf>
    <xf numFmtId="0" fontId="6" fillId="0" borderId="106" xfId="0" applyFont="1" applyBorder="1" applyAlignment="1" applyProtection="1">
      <alignment horizontal="center" vertical="center"/>
      <protection locked="0"/>
    </xf>
    <xf numFmtId="0" fontId="6" fillId="0" borderId="136" xfId="0" applyFont="1" applyBorder="1" applyAlignment="1" applyProtection="1">
      <alignment vertical="center"/>
      <protection locked="0"/>
    </xf>
    <xf numFmtId="0" fontId="5" fillId="0" borderId="49" xfId="3" applyFont="1" applyBorder="1" applyAlignment="1">
      <alignment horizontal="center" vertical="center" wrapText="1"/>
    </xf>
    <xf numFmtId="0" fontId="5" fillId="0" borderId="51" xfId="3" applyFont="1" applyBorder="1" applyAlignment="1">
      <alignment horizontal="center" vertical="center" wrapText="1"/>
    </xf>
    <xf numFmtId="0" fontId="5" fillId="0" borderId="50" xfId="3" applyFont="1" applyBorder="1" applyAlignment="1">
      <alignment horizontal="center" vertical="center" wrapText="1"/>
    </xf>
    <xf numFmtId="0" fontId="1" fillId="2" borderId="125" xfId="3" applyFill="1" applyBorder="1" applyAlignment="1">
      <alignment horizontal="justify" vertical="center" wrapText="1"/>
    </xf>
    <xf numFmtId="0" fontId="1" fillId="2" borderId="14" xfId="3" applyFill="1" applyBorder="1" applyAlignment="1">
      <alignment horizontal="justify" vertical="center" wrapText="1"/>
    </xf>
    <xf numFmtId="0" fontId="1" fillId="2" borderId="126" xfId="3" applyFill="1" applyBorder="1" applyAlignment="1">
      <alignment horizontal="justify" vertical="center" wrapText="1"/>
    </xf>
    <xf numFmtId="0" fontId="14" fillId="2" borderId="117" xfId="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118" xfId="3" applyFill="1" applyBorder="1" applyAlignment="1" applyProtection="1">
      <alignment horizontal="left" vertical="center" wrapText="1"/>
      <protection locked="0"/>
    </xf>
    <xf numFmtId="0" fontId="57" fillId="2" borderId="117" xfId="3" applyFont="1" applyFill="1" applyBorder="1" applyAlignment="1">
      <alignment horizontal="justify" vertical="center" wrapText="1"/>
    </xf>
    <xf numFmtId="0" fontId="1" fillId="2" borderId="0" xfId="3" applyFill="1" applyAlignment="1">
      <alignment horizontal="justify" vertical="center" wrapText="1"/>
    </xf>
    <xf numFmtId="0" fontId="1" fillId="2" borderId="118" xfId="3" applyFill="1" applyBorder="1" applyAlignment="1">
      <alignment horizontal="justify" vertical="center" wrapText="1"/>
    </xf>
    <xf numFmtId="0" fontId="57" fillId="8" borderId="117" xfId="0" applyFont="1" applyFill="1" applyBorder="1" applyAlignment="1">
      <alignment horizontal="justify" wrapText="1"/>
    </xf>
    <xf numFmtId="0" fontId="1" fillId="8" borderId="0" xfId="0" applyFont="1" applyFill="1" applyAlignment="1">
      <alignment horizontal="justify" wrapText="1"/>
    </xf>
    <xf numFmtId="0" fontId="1" fillId="8" borderId="118" xfId="0" applyFont="1" applyFill="1" applyBorder="1" applyAlignment="1">
      <alignment horizontal="justify" wrapText="1"/>
    </xf>
    <xf numFmtId="0" fontId="62" fillId="0" borderId="117" xfId="0" applyFont="1" applyBorder="1" applyAlignment="1">
      <alignment horizontal="left"/>
    </xf>
    <xf numFmtId="0" fontId="62" fillId="0" borderId="0" xfId="0" applyFont="1" applyAlignment="1">
      <alignment horizontal="left"/>
    </xf>
    <xf numFmtId="0" fontId="62" fillId="0" borderId="118" xfId="0" applyFont="1" applyBorder="1" applyAlignment="1">
      <alignment horizontal="left"/>
    </xf>
    <xf numFmtId="0" fontId="57" fillId="8" borderId="117" xfId="0" applyFont="1" applyFill="1" applyBorder="1" applyAlignment="1">
      <alignment horizontal="justify" vertical="center" wrapText="1"/>
    </xf>
    <xf numFmtId="0" fontId="1" fillId="8" borderId="0" xfId="0" applyFont="1" applyFill="1" applyAlignment="1">
      <alignment horizontal="justify" vertical="center" wrapText="1"/>
    </xf>
    <xf numFmtId="0" fontId="1" fillId="8" borderId="118" xfId="0" applyFont="1" applyFill="1" applyBorder="1" applyAlignment="1">
      <alignment horizontal="justify" vertical="center" wrapText="1"/>
    </xf>
    <xf numFmtId="0" fontId="6" fillId="20" borderId="119" xfId="0" applyFont="1" applyFill="1" applyBorder="1" applyAlignment="1">
      <alignment horizontal="left" vertical="center" wrapText="1"/>
    </xf>
    <xf numFmtId="0" fontId="6" fillId="20" borderId="120" xfId="0" applyFont="1" applyFill="1" applyBorder="1" applyAlignment="1">
      <alignment horizontal="left" vertical="center" wrapText="1"/>
    </xf>
    <xf numFmtId="0" fontId="6" fillId="20" borderId="121" xfId="0" applyFont="1" applyFill="1" applyBorder="1" applyAlignment="1">
      <alignment horizontal="left" vertical="center" wrapText="1"/>
    </xf>
    <xf numFmtId="0" fontId="18" fillId="2" borderId="47" xfId="3" applyFont="1" applyFill="1" applyBorder="1" applyAlignment="1">
      <alignment vertical="top" wrapText="1"/>
    </xf>
    <xf numFmtId="0" fontId="1" fillId="2" borderId="47" xfId="3" applyFill="1" applyBorder="1"/>
    <xf numFmtId="0" fontId="18" fillId="2" borderId="48" xfId="3" applyFont="1" applyFill="1" applyBorder="1" applyAlignment="1">
      <alignment vertical="top" wrapText="1"/>
    </xf>
    <xf numFmtId="0" fontId="1" fillId="2" borderId="48" xfId="3" applyFill="1" applyBorder="1"/>
    <xf numFmtId="0" fontId="3" fillId="0" borderId="47" xfId="0" applyFont="1" applyBorder="1" applyAlignment="1">
      <alignment horizontal="center" vertical="center" wrapText="1"/>
    </xf>
    <xf numFmtId="0" fontId="65" fillId="2" borderId="117" xfId="3" applyFont="1" applyFill="1" applyBorder="1" applyAlignment="1">
      <alignment horizontal="justify" vertical="center" wrapText="1"/>
    </xf>
    <xf numFmtId="0" fontId="4" fillId="0" borderId="47" xfId="3" applyFont="1" applyBorder="1" applyAlignment="1">
      <alignment horizontal="center" vertical="center" wrapText="1"/>
    </xf>
    <xf numFmtId="0" fontId="5" fillId="0" borderId="48" xfId="3" applyFont="1" applyBorder="1" applyAlignment="1">
      <alignment horizontal="center" vertical="center" wrapText="1"/>
    </xf>
    <xf numFmtId="0" fontId="1" fillId="2" borderId="117" xfId="3" applyFill="1" applyBorder="1" applyAlignment="1">
      <alignment horizontal="left" wrapText="1"/>
    </xf>
    <xf numFmtId="0" fontId="1" fillId="2" borderId="0" xfId="3" applyFill="1" applyAlignment="1">
      <alignment horizontal="left" wrapText="1"/>
    </xf>
    <xf numFmtId="0" fontId="1" fillId="2" borderId="118" xfId="3" applyFill="1" applyBorder="1" applyAlignment="1">
      <alignment horizontal="left" wrapText="1"/>
    </xf>
    <xf numFmtId="0" fontId="57" fillId="2" borderId="117" xfId="3" applyFont="1" applyFill="1" applyBorder="1" applyAlignment="1">
      <alignment horizontal="left" vertical="center" wrapText="1"/>
    </xf>
    <xf numFmtId="0" fontId="1" fillId="2" borderId="0" xfId="3" applyFill="1" applyAlignment="1">
      <alignment horizontal="left" vertical="center" wrapText="1"/>
    </xf>
    <xf numFmtId="0" fontId="1" fillId="2" borderId="118" xfId="3" applyFill="1" applyBorder="1" applyAlignment="1">
      <alignment horizontal="left" vertical="center" wrapText="1"/>
    </xf>
    <xf numFmtId="0" fontId="6" fillId="7" borderId="122" xfId="3" applyFont="1" applyFill="1" applyBorder="1" applyAlignment="1">
      <alignment horizontal="center" vertical="center" wrapText="1"/>
    </xf>
    <xf numFmtId="0" fontId="1" fillId="7" borderId="123" xfId="3" applyFill="1" applyBorder="1" applyAlignment="1">
      <alignment vertical="center" wrapText="1"/>
    </xf>
    <xf numFmtId="0" fontId="1" fillId="7" borderId="124" xfId="3" applyFill="1" applyBorder="1" applyAlignment="1">
      <alignment vertical="center" wrapText="1"/>
    </xf>
    <xf numFmtId="0" fontId="9" fillId="0" borderId="49" xfId="0" applyFont="1" applyBorder="1" applyAlignment="1">
      <alignment horizontal="center"/>
    </xf>
    <xf numFmtId="0" fontId="9" fillId="0" borderId="50" xfId="0" applyFont="1" applyBorder="1" applyAlignment="1">
      <alignment horizontal="center"/>
    </xf>
    <xf numFmtId="0" fontId="6" fillId="8" borderId="4" xfId="11" applyFont="1" applyFill="1" applyBorder="1" applyAlignment="1">
      <alignment horizontal="left" vertical="center"/>
    </xf>
    <xf numFmtId="0" fontId="6" fillId="8" borderId="0" xfId="11" applyFont="1" applyFill="1" applyAlignment="1">
      <alignment horizontal="left" vertical="center"/>
    </xf>
    <xf numFmtId="0" fontId="6" fillId="8" borderId="9" xfId="11" applyFont="1" applyFill="1" applyBorder="1" applyAlignment="1" applyProtection="1">
      <alignment horizontal="center" vertical="center"/>
      <protection locked="0"/>
    </xf>
    <xf numFmtId="0" fontId="6" fillId="8" borderId="11" xfId="11" applyFont="1" applyFill="1" applyBorder="1" applyAlignment="1" applyProtection="1">
      <alignment horizontal="center" vertical="center"/>
      <protection locked="0"/>
    </xf>
    <xf numFmtId="0" fontId="6" fillId="8" borderId="9" xfId="11" applyFont="1" applyFill="1" applyBorder="1" applyAlignment="1" applyProtection="1">
      <alignment horizontal="center" vertical="center" wrapText="1"/>
      <protection locked="0"/>
    </xf>
    <xf numFmtId="0" fontId="6" fillId="8" borderId="11" xfId="11" applyFont="1" applyFill="1" applyBorder="1" applyAlignment="1" applyProtection="1">
      <alignment horizontal="center" vertical="center" wrapText="1"/>
      <protection locked="0"/>
    </xf>
    <xf numFmtId="0" fontId="6" fillId="13" borderId="31" xfId="0" applyFont="1" applyFill="1" applyBorder="1" applyAlignment="1">
      <alignment horizontal="center" wrapText="1"/>
    </xf>
    <xf numFmtId="0" fontId="6" fillId="13" borderId="16" xfId="0" applyFont="1" applyFill="1" applyBorder="1" applyAlignment="1">
      <alignment horizontal="center" wrapText="1"/>
    </xf>
    <xf numFmtId="0" fontId="6" fillId="13" borderId="24" xfId="0" applyFont="1" applyFill="1" applyBorder="1" applyAlignment="1">
      <alignment horizontal="center" wrapText="1"/>
    </xf>
    <xf numFmtId="0" fontId="1" fillId="8" borderId="9" xfId="11" applyFill="1" applyBorder="1" applyAlignment="1" applyProtection="1">
      <alignment horizontal="center" vertical="center" wrapText="1"/>
      <protection locked="0"/>
    </xf>
    <xf numFmtId="0" fontId="1" fillId="8" borderId="11" xfId="11" applyFill="1" applyBorder="1" applyAlignment="1" applyProtection="1">
      <alignment horizontal="center" vertical="center" wrapText="1"/>
      <protection locked="0"/>
    </xf>
    <xf numFmtId="0" fontId="6" fillId="7" borderId="4"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25" xfId="4" applyFont="1" applyFill="1" applyBorder="1" applyAlignment="1">
      <alignment horizontal="center" vertical="center" wrapText="1"/>
    </xf>
    <xf numFmtId="0" fontId="6" fillId="7" borderId="31" xfId="4" applyFont="1" applyFill="1" applyBorder="1" applyAlignment="1">
      <alignment horizontal="center" vertical="center" wrapText="1"/>
    </xf>
    <xf numFmtId="0" fontId="6" fillId="7" borderId="16" xfId="4" applyFont="1" applyFill="1" applyBorder="1" applyAlignment="1">
      <alignment horizontal="center" vertical="center" wrapText="1"/>
    </xf>
    <xf numFmtId="0" fontId="6" fillId="7" borderId="24" xfId="4" applyFont="1" applyFill="1" applyBorder="1" applyAlignment="1">
      <alignment horizontal="center" vertical="center" wrapText="1"/>
    </xf>
    <xf numFmtId="0" fontId="18" fillId="2" borderId="55" xfId="3" applyFont="1" applyFill="1" applyBorder="1" applyAlignment="1">
      <alignment vertical="top" wrapText="1"/>
    </xf>
    <xf numFmtId="0" fontId="1" fillId="2" borderId="56" xfId="3" applyFill="1" applyBorder="1"/>
    <xf numFmtId="0" fontId="18" fillId="2" borderId="57" xfId="3" applyFont="1" applyFill="1" applyBorder="1" applyAlignment="1">
      <alignment vertical="top" wrapText="1"/>
    </xf>
    <xf numFmtId="0" fontId="18" fillId="2" borderId="58" xfId="3" applyFont="1" applyFill="1" applyBorder="1" applyAlignment="1">
      <alignment vertical="top" wrapText="1"/>
    </xf>
    <xf numFmtId="0" fontId="3" fillId="0" borderId="56" xfId="0" applyFont="1" applyBorder="1" applyAlignment="1">
      <alignment horizontal="center" vertical="center"/>
    </xf>
    <xf numFmtId="0" fontId="9" fillId="0" borderId="56" xfId="0" applyFont="1" applyBorder="1" applyAlignment="1">
      <alignment horizontal="center" vertical="center"/>
    </xf>
    <xf numFmtId="0" fontId="9" fillId="0" borderId="59" xfId="0" applyFont="1" applyBorder="1" applyAlignment="1">
      <alignment horizontal="center" vertical="center"/>
    </xf>
    <xf numFmtId="0" fontId="4" fillId="2" borderId="47" xfId="3" applyFont="1" applyFill="1" applyBorder="1" applyAlignment="1">
      <alignment horizontal="center" vertical="center" wrapText="1"/>
    </xf>
    <xf numFmtId="0" fontId="4" fillId="2" borderId="60" xfId="3" applyFont="1" applyFill="1" applyBorder="1" applyAlignment="1">
      <alignment horizontal="center" vertical="center" wrapText="1"/>
    </xf>
    <xf numFmtId="0" fontId="5" fillId="2" borderId="48" xfId="3" applyFont="1" applyFill="1" applyBorder="1" applyAlignment="1">
      <alignment horizontal="center" vertical="center" wrapText="1"/>
    </xf>
    <xf numFmtId="0" fontId="9" fillId="0" borderId="48" xfId="0" applyFont="1" applyBorder="1" applyAlignment="1">
      <alignment horizontal="center" vertical="center"/>
    </xf>
    <xf numFmtId="0" fontId="5" fillId="0" borderId="61" xfId="3" applyFont="1" applyBorder="1" applyAlignment="1">
      <alignment horizontal="center" vertical="center" wrapText="1"/>
    </xf>
    <xf numFmtId="0" fontId="6" fillId="0" borderId="54" xfId="4" applyFont="1" applyBorder="1" applyAlignment="1">
      <alignment horizontal="center" vertical="justify" wrapText="1"/>
    </xf>
    <xf numFmtId="0" fontId="6" fillId="0" borderId="14" xfId="4" applyFont="1" applyBorder="1" applyAlignment="1">
      <alignment horizontal="center" vertical="justify" wrapText="1"/>
    </xf>
    <xf numFmtId="0" fontId="6" fillId="0" borderId="26" xfId="4" applyFont="1" applyBorder="1" applyAlignment="1">
      <alignment horizontal="center" vertical="justify" wrapText="1"/>
    </xf>
    <xf numFmtId="0" fontId="1" fillId="8" borderId="85" xfId="11" applyFill="1" applyBorder="1" applyAlignment="1" applyProtection="1">
      <alignment horizontal="center" vertical="center" wrapText="1"/>
      <protection locked="0"/>
    </xf>
    <xf numFmtId="0" fontId="1" fillId="8" borderId="12" xfId="11" applyFill="1" applyBorder="1" applyAlignment="1" applyProtection="1">
      <alignment horizontal="center" vertical="center" wrapText="1"/>
      <protection locked="0"/>
    </xf>
    <xf numFmtId="0" fontId="6" fillId="2" borderId="9" xfId="4" applyFont="1" applyFill="1" applyBorder="1" applyAlignment="1" applyProtection="1">
      <alignment horizontal="center"/>
      <protection locked="0"/>
    </xf>
    <xf numFmtId="0" fontId="6" fillId="2" borderId="22" xfId="4" applyFont="1" applyFill="1" applyBorder="1" applyAlignment="1" applyProtection="1">
      <alignment horizontal="center"/>
      <protection locked="0"/>
    </xf>
    <xf numFmtId="0" fontId="6" fillId="2" borderId="4" xfId="4" applyFont="1" applyFill="1" applyBorder="1" applyAlignment="1">
      <alignment horizontal="center" vertical="center" wrapText="1"/>
    </xf>
    <xf numFmtId="0" fontId="6" fillId="2" borderId="0" xfId="4" applyFont="1" applyFill="1" applyAlignment="1">
      <alignment horizontal="center" vertical="center" wrapText="1"/>
    </xf>
    <xf numFmtId="0" fontId="6" fillId="2" borderId="25" xfId="4" applyFont="1" applyFill="1" applyBorder="1" applyAlignment="1">
      <alignment horizontal="center" vertical="center" wrapText="1"/>
    </xf>
    <xf numFmtId="0" fontId="6" fillId="2" borderId="31" xfId="4" applyFont="1" applyFill="1" applyBorder="1" applyAlignment="1">
      <alignment horizontal="center" vertical="center" wrapText="1"/>
    </xf>
    <xf numFmtId="0" fontId="6" fillId="2" borderId="16" xfId="4" applyFont="1" applyFill="1" applyBorder="1" applyAlignment="1">
      <alignment horizontal="center" vertical="center" wrapText="1"/>
    </xf>
    <xf numFmtId="0" fontId="6" fillId="2" borderId="24" xfId="4" applyFont="1" applyFill="1" applyBorder="1" applyAlignment="1">
      <alignment horizontal="center" vertical="center" wrapText="1"/>
    </xf>
    <xf numFmtId="0" fontId="6" fillId="2" borderId="2" xfId="4" applyFont="1" applyFill="1" applyBorder="1" applyProtection="1">
      <protection locked="0"/>
    </xf>
    <xf numFmtId="0" fontId="6" fillId="0" borderId="1" xfId="4" applyFont="1" applyBorder="1" applyProtection="1">
      <protection locked="0"/>
    </xf>
    <xf numFmtId="0" fontId="6" fillId="0" borderId="15" xfId="4" applyFont="1" applyBorder="1" applyProtection="1">
      <protection locked="0"/>
    </xf>
    <xf numFmtId="0" fontId="6" fillId="13" borderId="31" xfId="4" applyFont="1" applyFill="1" applyBorder="1" applyAlignment="1">
      <alignment horizontal="justify" vertical="center" wrapText="1"/>
    </xf>
    <xf numFmtId="0" fontId="6" fillId="13" borderId="16" xfId="4" applyFont="1" applyFill="1" applyBorder="1" applyAlignment="1">
      <alignment horizontal="justify" vertical="center" wrapText="1"/>
    </xf>
    <xf numFmtId="0" fontId="6" fillId="13" borderId="24" xfId="4" applyFont="1" applyFill="1" applyBorder="1" applyAlignment="1">
      <alignment horizontal="justify" vertical="center" wrapText="1"/>
    </xf>
    <xf numFmtId="0" fontId="6" fillId="13" borderId="30" xfId="4" applyFont="1" applyFill="1" applyBorder="1" applyAlignment="1">
      <alignment wrapText="1"/>
    </xf>
    <xf numFmtId="0" fontId="6" fillId="13" borderId="19" xfId="4" applyFont="1" applyFill="1" applyBorder="1" applyAlignment="1">
      <alignment wrapText="1"/>
    </xf>
    <xf numFmtId="0" fontId="6" fillId="13" borderId="6" xfId="4" applyFont="1" applyFill="1" applyBorder="1" applyAlignment="1">
      <alignment wrapText="1"/>
    </xf>
    <xf numFmtId="0" fontId="6" fillId="13" borderId="4" xfId="4" applyFont="1" applyFill="1" applyBorder="1" applyAlignment="1">
      <alignment horizontal="justify" wrapText="1"/>
    </xf>
    <xf numFmtId="0" fontId="6" fillId="13" borderId="0" xfId="4" applyFont="1" applyFill="1" applyAlignment="1">
      <alignment horizontal="justify" wrapText="1"/>
    </xf>
    <xf numFmtId="0" fontId="6" fillId="13" borderId="25" xfId="4" applyFont="1" applyFill="1" applyBorder="1" applyAlignment="1">
      <alignment horizontal="justify" wrapText="1"/>
    </xf>
    <xf numFmtId="0" fontId="6" fillId="13" borderId="4" xfId="4" applyFont="1" applyFill="1" applyBorder="1" applyAlignment="1">
      <alignment horizontal="justify" vertical="center" wrapText="1"/>
    </xf>
    <xf numFmtId="0" fontId="6" fillId="13" borderId="0" xfId="4" applyFont="1" applyFill="1" applyAlignment="1">
      <alignment horizontal="justify" vertical="center" wrapText="1"/>
    </xf>
    <xf numFmtId="0" fontId="6" fillId="13" borderId="25" xfId="4" applyFont="1" applyFill="1" applyBorder="1" applyAlignment="1">
      <alignment horizontal="justify" vertical="center" wrapText="1"/>
    </xf>
    <xf numFmtId="0" fontId="14" fillId="20" borderId="4" xfId="1" applyFill="1" applyBorder="1" applyAlignment="1" applyProtection="1">
      <alignment horizontal="left" vertical="center"/>
    </xf>
    <xf numFmtId="0" fontId="14" fillId="20" borderId="0" xfId="1" applyFill="1" applyBorder="1" applyAlignment="1" applyProtection="1">
      <alignment horizontal="left" vertical="center"/>
    </xf>
    <xf numFmtId="0" fontId="4" fillId="20" borderId="0" xfId="11" applyFont="1" applyFill="1" applyAlignment="1">
      <alignment horizontal="justify" vertical="top"/>
    </xf>
    <xf numFmtId="0" fontId="4" fillId="20" borderId="16" xfId="11" applyFont="1" applyFill="1" applyBorder="1" applyAlignment="1">
      <alignment horizontal="justify" vertical="top"/>
    </xf>
    <xf numFmtId="0" fontId="53" fillId="20" borderId="54" xfId="11" applyFont="1" applyFill="1" applyBorder="1" applyAlignment="1">
      <alignment horizontal="center" vertical="center" wrapText="1"/>
    </xf>
    <xf numFmtId="0" fontId="53" fillId="20" borderId="14" xfId="11" applyFont="1" applyFill="1" applyBorder="1" applyAlignment="1">
      <alignment horizontal="center" vertical="center" wrapText="1"/>
    </xf>
    <xf numFmtId="0" fontId="53" fillId="20" borderId="26" xfId="11" applyFont="1" applyFill="1" applyBorder="1" applyAlignment="1">
      <alignment horizontal="center" vertical="center" wrapText="1"/>
    </xf>
    <xf numFmtId="0" fontId="4" fillId="20" borderId="0" xfId="11" applyFont="1" applyFill="1" applyAlignment="1">
      <alignment horizontal="center" vertical="center"/>
    </xf>
    <xf numFmtId="0" fontId="4" fillId="20" borderId="25" xfId="11" applyFont="1" applyFill="1" applyBorder="1" applyAlignment="1">
      <alignment horizontal="center" vertical="center"/>
    </xf>
    <xf numFmtId="0" fontId="4" fillId="20" borderId="16" xfId="11" applyFont="1" applyFill="1" applyBorder="1" applyAlignment="1">
      <alignment horizontal="center" vertical="center"/>
    </xf>
    <xf numFmtId="0" fontId="4" fillId="20" borderId="24" xfId="11" applyFont="1" applyFill="1" applyBorder="1" applyAlignment="1">
      <alignment horizontal="center" vertical="center"/>
    </xf>
    <xf numFmtId="0" fontId="6" fillId="8" borderId="5" xfId="11" applyFont="1" applyFill="1" applyBorder="1" applyAlignment="1" applyProtection="1">
      <alignment horizontal="center" vertical="center" wrapText="1"/>
      <protection locked="0"/>
    </xf>
    <xf numFmtId="0" fontId="6" fillId="8" borderId="18" xfId="11" applyFont="1" applyFill="1" applyBorder="1" applyAlignment="1" applyProtection="1">
      <alignment horizontal="center" vertical="center" wrapText="1"/>
      <protection locked="0"/>
    </xf>
    <xf numFmtId="0" fontId="6" fillId="2" borderId="10" xfId="4" applyFont="1" applyFill="1" applyBorder="1" applyAlignment="1" applyProtection="1">
      <alignment horizontal="center"/>
      <protection locked="0"/>
    </xf>
    <xf numFmtId="0" fontId="6" fillId="2" borderId="11" xfId="4" applyFont="1" applyFill="1" applyBorder="1" applyAlignment="1" applyProtection="1">
      <alignment horizontal="center"/>
      <protection locked="0"/>
    </xf>
    <xf numFmtId="0" fontId="6" fillId="2" borderId="29" xfId="4" applyFont="1" applyFill="1" applyBorder="1"/>
    <xf numFmtId="0" fontId="6" fillId="2" borderId="5" xfId="4" applyFont="1" applyFill="1" applyBorder="1"/>
    <xf numFmtId="0" fontId="6" fillId="2" borderId="18" xfId="4" applyFont="1" applyFill="1" applyBorder="1"/>
    <xf numFmtId="0" fontId="6" fillId="13" borderId="14" xfId="4" applyFont="1" applyFill="1" applyBorder="1" applyAlignment="1">
      <alignment horizontal="center" vertical="center"/>
    </xf>
    <xf numFmtId="0" fontId="6" fillId="13" borderId="5" xfId="4" applyFont="1" applyFill="1" applyBorder="1" applyAlignment="1">
      <alignment horizontal="center" vertical="center"/>
    </xf>
    <xf numFmtId="0" fontId="63" fillId="2" borderId="44" xfId="1" applyFont="1" applyFill="1" applyBorder="1" applyAlignment="1" applyProtection="1">
      <alignment horizontal="left" vertical="center" wrapText="1"/>
    </xf>
    <xf numFmtId="0" fontId="63" fillId="2" borderId="45" xfId="1" applyFont="1" applyFill="1" applyBorder="1" applyAlignment="1" applyProtection="1">
      <alignment horizontal="left" vertical="center" wrapText="1"/>
    </xf>
    <xf numFmtId="0" fontId="63" fillId="2" borderId="46" xfId="1" applyFont="1" applyFill="1" applyBorder="1" applyAlignment="1" applyProtection="1">
      <alignment horizontal="left" vertical="center" wrapText="1"/>
    </xf>
    <xf numFmtId="0" fontId="1" fillId="2" borderId="28" xfId="4" applyFill="1" applyBorder="1" applyAlignment="1">
      <alignment horizontal="justify" wrapText="1"/>
    </xf>
    <xf numFmtId="0" fontId="1" fillId="2" borderId="9" xfId="4" applyFill="1" applyBorder="1" applyAlignment="1">
      <alignment horizontal="justify" wrapText="1"/>
    </xf>
    <xf numFmtId="0" fontId="1" fillId="2" borderId="11" xfId="4" applyFill="1" applyBorder="1" applyAlignment="1">
      <alignment horizontal="justify" wrapText="1"/>
    </xf>
    <xf numFmtId="0" fontId="1" fillId="8" borderId="19" xfId="0" applyFont="1" applyFill="1" applyBorder="1" applyProtection="1">
      <protection locked="0"/>
    </xf>
    <xf numFmtId="0" fontId="1" fillId="8" borderId="5" xfId="0" applyFont="1" applyFill="1" applyBorder="1" applyProtection="1">
      <protection locked="0"/>
    </xf>
    <xf numFmtId="0" fontId="6" fillId="8" borderId="19" xfId="0" applyFont="1" applyFill="1" applyBorder="1" applyAlignment="1">
      <alignment horizontal="right"/>
    </xf>
    <xf numFmtId="0" fontId="6" fillId="8" borderId="0" xfId="0" applyFont="1" applyFill="1" applyAlignment="1">
      <alignment horizontal="right"/>
    </xf>
    <xf numFmtId="0" fontId="6" fillId="8" borderId="30" xfId="0" applyFont="1" applyFill="1" applyBorder="1" applyAlignment="1">
      <alignment horizontal="left" wrapText="1"/>
    </xf>
    <xf numFmtId="0" fontId="6" fillId="8" borderId="19" xfId="0" applyFont="1" applyFill="1" applyBorder="1" applyAlignment="1">
      <alignment horizontal="left" wrapText="1"/>
    </xf>
    <xf numFmtId="0" fontId="6" fillId="8" borderId="4" xfId="0" applyFont="1" applyFill="1" applyBorder="1" applyAlignment="1">
      <alignment horizontal="left" wrapText="1"/>
    </xf>
    <xf numFmtId="0" fontId="6" fillId="8" borderId="0" xfId="0" applyFont="1" applyFill="1" applyAlignment="1">
      <alignment horizontal="left" wrapText="1"/>
    </xf>
    <xf numFmtId="0" fontId="63" fillId="2" borderId="44" xfId="1" applyFont="1" applyFill="1" applyBorder="1" applyAlignment="1" applyProtection="1">
      <alignment horizontal="left" vertical="center"/>
    </xf>
    <xf numFmtId="0" fontId="63" fillId="2" borderId="45" xfId="1" applyFont="1" applyFill="1" applyBorder="1" applyAlignment="1" applyProtection="1">
      <alignment horizontal="left" vertical="center"/>
    </xf>
    <xf numFmtId="0" fontId="63" fillId="2" borderId="46" xfId="1" applyFont="1" applyFill="1" applyBorder="1" applyAlignment="1" applyProtection="1">
      <alignment horizontal="left" vertical="center"/>
    </xf>
    <xf numFmtId="0" fontId="67" fillId="0" borderId="62" xfId="0" applyFont="1" applyBorder="1" applyAlignment="1">
      <alignment horizontal="justify" vertical="center" wrapText="1"/>
    </xf>
    <xf numFmtId="0" fontId="3" fillId="0" borderId="63" xfId="0" applyFont="1" applyBorder="1" applyAlignment="1">
      <alignment horizontal="justify" vertical="center" wrapText="1"/>
    </xf>
    <xf numFmtId="0" fontId="3" fillId="0" borderId="64" xfId="0" applyFont="1" applyBorder="1" applyAlignment="1">
      <alignment horizontal="justify" vertical="center" wrapText="1"/>
    </xf>
    <xf numFmtId="0" fontId="3" fillId="0" borderId="65" xfId="0" applyFont="1" applyBorder="1" applyAlignment="1">
      <alignment horizontal="justify" vertical="center" wrapText="1"/>
    </xf>
    <xf numFmtId="0" fontId="3" fillId="0" borderId="0" xfId="0" applyFont="1" applyAlignment="1">
      <alignment horizontal="justify" vertical="center" wrapText="1"/>
    </xf>
    <xf numFmtId="0" fontId="3" fillId="0" borderId="66" xfId="0" applyFont="1" applyBorder="1" applyAlignment="1">
      <alignment horizontal="justify" vertical="center" wrapText="1"/>
    </xf>
    <xf numFmtId="0" fontId="3" fillId="0" borderId="67" xfId="0" applyFont="1" applyBorder="1" applyAlignment="1">
      <alignment horizontal="justify" vertical="center" wrapText="1"/>
    </xf>
    <xf numFmtId="0" fontId="3" fillId="0" borderId="68" xfId="0" applyFont="1" applyBorder="1" applyAlignment="1">
      <alignment horizontal="justify" vertical="center" wrapText="1"/>
    </xf>
    <xf numFmtId="0" fontId="3" fillId="0" borderId="69" xfId="0" applyFont="1" applyBorder="1" applyAlignment="1">
      <alignment horizontal="justify" vertical="center" wrapText="1"/>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0" xfId="0" applyFont="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28" fillId="0" borderId="78" xfId="0" applyFont="1" applyBorder="1" applyAlignment="1">
      <alignment horizontal="center" vertical="center"/>
    </xf>
    <xf numFmtId="0" fontId="28" fillId="0" borderId="79" xfId="0" applyFont="1" applyBorder="1" applyAlignment="1">
      <alignment horizontal="center" vertical="center"/>
    </xf>
    <xf numFmtId="0" fontId="28" fillId="0" borderId="80" xfId="0" applyFont="1" applyBorder="1" applyAlignment="1">
      <alignment horizontal="center" vertical="center"/>
    </xf>
    <xf numFmtId="0" fontId="29" fillId="0" borderId="78" xfId="0" applyFont="1" applyBorder="1" applyAlignment="1">
      <alignment horizontal="center" vertical="center" wrapText="1"/>
    </xf>
    <xf numFmtId="0" fontId="29" fillId="0" borderId="79" xfId="0" applyFont="1" applyBorder="1" applyAlignment="1">
      <alignment horizontal="center" vertical="center" wrapText="1"/>
    </xf>
    <xf numFmtId="0" fontId="29" fillId="0" borderId="80" xfId="0" applyFont="1" applyBorder="1" applyAlignment="1">
      <alignment horizontal="center" vertical="center" wrapText="1"/>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83" xfId="0" applyFont="1" applyBorder="1" applyAlignment="1">
      <alignment horizontal="center" vertical="center"/>
    </xf>
    <xf numFmtId="0" fontId="19" fillId="0" borderId="68" xfId="0" applyFont="1" applyBorder="1" applyAlignment="1">
      <alignment horizontal="center" vertical="center"/>
    </xf>
    <xf numFmtId="0" fontId="9" fillId="0" borderId="227" xfId="0" applyFont="1" applyBorder="1" applyAlignment="1">
      <alignment horizontal="center" vertical="center"/>
    </xf>
    <xf numFmtId="0" fontId="9" fillId="0" borderId="228" xfId="0" applyFont="1" applyBorder="1" applyAlignment="1">
      <alignment horizontal="center" vertical="center"/>
    </xf>
    <xf numFmtId="0" fontId="9" fillId="0" borderId="229" xfId="0" applyFont="1" applyBorder="1" applyAlignment="1">
      <alignment horizontal="center" vertical="center"/>
    </xf>
    <xf numFmtId="0" fontId="1" fillId="7" borderId="208" xfId="5" applyFill="1" applyBorder="1" applyAlignment="1" applyProtection="1">
      <alignment horizontal="center" wrapText="1"/>
      <protection locked="0"/>
    </xf>
    <xf numFmtId="0" fontId="1" fillId="7" borderId="209" xfId="5" applyFill="1" applyBorder="1" applyAlignment="1" applyProtection="1">
      <alignment horizontal="center" wrapText="1"/>
      <protection locked="0"/>
    </xf>
    <xf numFmtId="0" fontId="1" fillId="7" borderId="210" xfId="5" applyFill="1" applyBorder="1" applyAlignment="1" applyProtection="1">
      <alignment horizontal="center" wrapText="1"/>
      <protection locked="0"/>
    </xf>
    <xf numFmtId="0" fontId="1" fillId="7" borderId="20" xfId="5" applyFill="1" applyBorder="1" applyAlignment="1" applyProtection="1">
      <alignment horizontal="center" wrapText="1"/>
      <protection locked="0"/>
    </xf>
    <xf numFmtId="0" fontId="1" fillId="7" borderId="19" xfId="5" applyFill="1" applyBorder="1" applyAlignment="1" applyProtection="1">
      <alignment horizontal="center" wrapText="1"/>
      <protection locked="0"/>
    </xf>
    <xf numFmtId="0" fontId="1" fillId="7" borderId="88" xfId="5" applyFill="1" applyBorder="1" applyAlignment="1" applyProtection="1">
      <alignment horizontal="center" wrapText="1"/>
      <protection locked="0"/>
    </xf>
    <xf numFmtId="0" fontId="1" fillId="7" borderId="13" xfId="5" applyFill="1" applyBorder="1" applyAlignment="1" applyProtection="1">
      <alignment horizontal="center" wrapText="1"/>
      <protection locked="0"/>
    </xf>
    <xf numFmtId="0" fontId="1" fillId="7" borderId="0" xfId="5" applyFill="1" applyAlignment="1" applyProtection="1">
      <alignment horizontal="center" wrapText="1"/>
      <protection locked="0"/>
    </xf>
    <xf numFmtId="0" fontId="1" fillId="7" borderId="23" xfId="5" applyFill="1" applyBorder="1" applyAlignment="1" applyProtection="1">
      <alignment horizontal="center" wrapText="1"/>
      <protection locked="0"/>
    </xf>
    <xf numFmtId="0" fontId="1" fillId="7" borderId="8" xfId="5" applyFill="1" applyBorder="1" applyAlignment="1" applyProtection="1">
      <alignment horizontal="center" wrapText="1"/>
      <protection locked="0"/>
    </xf>
    <xf numFmtId="0" fontId="1" fillId="7" borderId="5" xfId="5" applyFill="1" applyBorder="1" applyAlignment="1" applyProtection="1">
      <alignment horizontal="center" wrapText="1"/>
      <protection locked="0"/>
    </xf>
    <xf numFmtId="0" fontId="1" fillId="7" borderId="7" xfId="5" applyFill="1" applyBorder="1" applyAlignment="1" applyProtection="1">
      <alignment horizontal="center" wrapText="1"/>
      <protection locked="0"/>
    </xf>
    <xf numFmtId="0" fontId="1" fillId="2" borderId="177" xfId="5" applyFill="1" applyBorder="1" applyAlignment="1" applyProtection="1">
      <alignment horizontal="center" wrapText="1"/>
      <protection locked="0"/>
    </xf>
    <xf numFmtId="0" fontId="1" fillId="2" borderId="178" xfId="5" applyFill="1" applyBorder="1" applyAlignment="1" applyProtection="1">
      <alignment horizontal="center" wrapText="1"/>
      <protection locked="0"/>
    </xf>
    <xf numFmtId="0" fontId="1" fillId="2" borderId="179" xfId="5" applyFill="1" applyBorder="1" applyAlignment="1" applyProtection="1">
      <alignment horizontal="center" wrapText="1"/>
      <protection locked="0"/>
    </xf>
    <xf numFmtId="0" fontId="39" fillId="7" borderId="208" xfId="5" applyFont="1" applyFill="1" applyBorder="1" applyAlignment="1" applyProtection="1">
      <alignment horizontal="center" vertical="top" wrapText="1"/>
      <protection locked="0"/>
    </xf>
    <xf numFmtId="0" fontId="39" fillId="7" borderId="210" xfId="5" applyFont="1" applyFill="1" applyBorder="1" applyAlignment="1" applyProtection="1">
      <alignment horizontal="center" vertical="top" wrapText="1"/>
      <protection locked="0"/>
    </xf>
    <xf numFmtId="0" fontId="6" fillId="7" borderId="203" xfId="5" applyFont="1" applyFill="1" applyBorder="1" applyAlignment="1" applyProtection="1">
      <alignment horizontal="center" wrapText="1"/>
      <protection locked="0"/>
    </xf>
    <xf numFmtId="0" fontId="6" fillId="7" borderId="204" xfId="5" applyFont="1" applyFill="1" applyBorder="1" applyAlignment="1" applyProtection="1">
      <alignment horizontal="center" wrapText="1"/>
      <protection locked="0"/>
    </xf>
    <xf numFmtId="0" fontId="6" fillId="7" borderId="205" xfId="5" applyFont="1" applyFill="1" applyBorder="1" applyAlignment="1" applyProtection="1">
      <alignment horizontal="center" wrapText="1"/>
      <protection locked="0"/>
    </xf>
    <xf numFmtId="0" fontId="1" fillId="7" borderId="10" xfId="5" applyFill="1" applyBorder="1" applyAlignment="1" applyProtection="1">
      <alignment horizontal="center" wrapText="1"/>
      <protection locked="0"/>
    </xf>
    <xf numFmtId="0" fontId="1" fillId="7" borderId="9" xfId="5" applyFill="1" applyBorder="1" applyAlignment="1" applyProtection="1">
      <alignment horizontal="center" wrapText="1"/>
      <protection locked="0"/>
    </xf>
    <xf numFmtId="0" fontId="1" fillId="7" borderId="22" xfId="5" applyFill="1" applyBorder="1" applyAlignment="1" applyProtection="1">
      <alignment horizontal="center" wrapText="1"/>
      <protection locked="0"/>
    </xf>
    <xf numFmtId="0" fontId="1" fillId="7" borderId="182" xfId="5" applyFill="1" applyBorder="1" applyAlignment="1" applyProtection="1">
      <alignment horizontal="center" wrapText="1"/>
      <protection locked="0"/>
    </xf>
    <xf numFmtId="0" fontId="1" fillId="7" borderId="183" xfId="5" applyFill="1" applyBorder="1" applyAlignment="1" applyProtection="1">
      <alignment horizontal="center" wrapText="1"/>
      <protection locked="0"/>
    </xf>
    <xf numFmtId="0" fontId="1" fillId="7" borderId="184" xfId="5" applyFill="1" applyBorder="1" applyAlignment="1" applyProtection="1">
      <alignment horizontal="center" wrapText="1"/>
      <protection locked="0"/>
    </xf>
    <xf numFmtId="0" fontId="1" fillId="7" borderId="166" xfId="5" applyFill="1" applyBorder="1" applyAlignment="1" applyProtection="1">
      <alignment horizontal="center" wrapText="1"/>
      <protection locked="0"/>
    </xf>
    <xf numFmtId="0" fontId="1" fillId="7" borderId="131" xfId="5" applyFill="1" applyBorder="1" applyAlignment="1" applyProtection="1">
      <alignment horizontal="center" wrapText="1"/>
      <protection locked="0"/>
    </xf>
    <xf numFmtId="0" fontId="1" fillId="7" borderId="139" xfId="5" applyFill="1" applyBorder="1" applyAlignment="1" applyProtection="1">
      <alignment horizontal="center" wrapText="1"/>
      <protection locked="0"/>
    </xf>
    <xf numFmtId="0" fontId="1" fillId="7" borderId="138" xfId="5" applyFill="1" applyBorder="1" applyAlignment="1" applyProtection="1">
      <alignment horizontal="center" wrapText="1"/>
      <protection locked="0"/>
    </xf>
    <xf numFmtId="0" fontId="1" fillId="7" borderId="137" xfId="5" applyFill="1" applyBorder="1" applyAlignment="1" applyProtection="1">
      <alignment horizontal="center" wrapText="1"/>
      <protection locked="0"/>
    </xf>
    <xf numFmtId="0" fontId="1" fillId="7" borderId="132" xfId="5" applyFill="1" applyBorder="1" applyAlignment="1" applyProtection="1">
      <alignment horizontal="center" wrapText="1"/>
      <protection locked="0"/>
    </xf>
    <xf numFmtId="0" fontId="1" fillId="7" borderId="133" xfId="5" applyFill="1" applyBorder="1" applyAlignment="1" applyProtection="1">
      <alignment horizontal="center" wrapText="1"/>
      <protection locked="0"/>
    </xf>
    <xf numFmtId="0" fontId="1" fillId="7" borderId="140" xfId="5" applyFill="1" applyBorder="1" applyAlignment="1" applyProtection="1">
      <alignment horizontal="center" wrapText="1"/>
      <protection locked="0"/>
    </xf>
    <xf numFmtId="0" fontId="39" fillId="7" borderId="10" xfId="5" applyFont="1" applyFill="1" applyBorder="1" applyAlignment="1" applyProtection="1">
      <alignment horizontal="center" vertical="top" wrapText="1"/>
      <protection locked="0"/>
    </xf>
    <xf numFmtId="0" fontId="39" fillId="7" borderId="22" xfId="5" applyFont="1" applyFill="1" applyBorder="1" applyAlignment="1" applyProtection="1">
      <alignment horizontal="center" vertical="top" wrapText="1"/>
      <protection locked="0"/>
    </xf>
    <xf numFmtId="0" fontId="6" fillId="7" borderId="10" xfId="5" applyFont="1" applyFill="1" applyBorder="1" applyAlignment="1" applyProtection="1">
      <alignment horizontal="center" vertical="top" wrapText="1"/>
      <protection locked="0"/>
    </xf>
    <xf numFmtId="0" fontId="6" fillId="7" borderId="22" xfId="5" applyFont="1" applyFill="1" applyBorder="1" applyAlignment="1" applyProtection="1">
      <alignment horizontal="center" vertical="top" wrapText="1"/>
      <protection locked="0"/>
    </xf>
    <xf numFmtId="0" fontId="6" fillId="2" borderId="201" xfId="5" applyFont="1" applyFill="1" applyBorder="1" applyAlignment="1" applyProtection="1">
      <alignment horizontal="center" vertical="top" wrapText="1"/>
      <protection locked="0"/>
    </xf>
    <xf numFmtId="0" fontId="6" fillId="2" borderId="212" xfId="5" applyFont="1" applyFill="1" applyBorder="1" applyAlignment="1" applyProtection="1">
      <alignment horizontal="center" vertical="top" wrapText="1"/>
      <protection locked="0"/>
    </xf>
    <xf numFmtId="0" fontId="6" fillId="2" borderId="16" xfId="5" applyFont="1" applyFill="1" applyBorder="1" applyAlignment="1" applyProtection="1">
      <alignment horizontal="center" vertical="top" wrapText="1"/>
      <protection locked="0"/>
    </xf>
    <xf numFmtId="0" fontId="6" fillId="2" borderId="181" xfId="5" applyFont="1" applyFill="1" applyBorder="1" applyAlignment="1" applyProtection="1">
      <alignment horizontal="center" vertical="top" wrapText="1"/>
      <protection locked="0"/>
    </xf>
    <xf numFmtId="0" fontId="6" fillId="2" borderId="185" xfId="5" applyFont="1" applyFill="1" applyBorder="1" applyAlignment="1" applyProtection="1">
      <alignment horizontal="center" vertical="top" wrapText="1"/>
      <protection locked="0"/>
    </xf>
    <xf numFmtId="0" fontId="6" fillId="2" borderId="22" xfId="5" applyFont="1" applyFill="1" applyBorder="1" applyAlignment="1" applyProtection="1">
      <alignment horizontal="center" vertical="top" wrapText="1"/>
      <protection locked="0"/>
    </xf>
    <xf numFmtId="0" fontId="6" fillId="7" borderId="162" xfId="5" applyFont="1" applyFill="1" applyBorder="1" applyAlignment="1" applyProtection="1">
      <alignment horizontal="center" vertical="center" wrapText="1"/>
      <protection locked="0"/>
    </xf>
    <xf numFmtId="0" fontId="6" fillId="7" borderId="133" xfId="5" applyFont="1" applyFill="1" applyBorder="1" applyAlignment="1" applyProtection="1">
      <alignment horizontal="center" vertical="center" wrapText="1"/>
      <protection locked="0"/>
    </xf>
    <xf numFmtId="0" fontId="6" fillId="7" borderId="163" xfId="5" applyFont="1" applyFill="1" applyBorder="1" applyAlignment="1" applyProtection="1">
      <alignment horizontal="center" vertical="center" wrapText="1"/>
      <protection locked="0"/>
    </xf>
    <xf numFmtId="0" fontId="6" fillId="2" borderId="10" xfId="5" applyFont="1" applyFill="1" applyBorder="1" applyAlignment="1" applyProtection="1">
      <alignment horizontal="center" vertical="top" wrapText="1"/>
      <protection locked="0"/>
    </xf>
    <xf numFmtId="0" fontId="6" fillId="2" borderId="9" xfId="5" applyFont="1" applyFill="1" applyBorder="1" applyAlignment="1" applyProtection="1">
      <alignment horizontal="center" vertical="top" wrapText="1"/>
      <protection locked="0"/>
    </xf>
    <xf numFmtId="0" fontId="6" fillId="2" borderId="170" xfId="5" applyFont="1" applyFill="1" applyBorder="1" applyAlignment="1" applyProtection="1">
      <alignment horizontal="center" vertical="top" wrapText="1"/>
      <protection locked="0"/>
    </xf>
    <xf numFmtId="0" fontId="6" fillId="2" borderId="10" xfId="5" applyFont="1" applyFill="1" applyBorder="1" applyAlignment="1" applyProtection="1">
      <alignment vertical="top" wrapText="1"/>
      <protection locked="0"/>
    </xf>
    <xf numFmtId="0" fontId="6" fillId="2" borderId="9" xfId="5" applyFont="1" applyFill="1" applyBorder="1" applyAlignment="1" applyProtection="1">
      <alignment vertical="top" wrapText="1"/>
      <protection locked="0"/>
    </xf>
    <xf numFmtId="0" fontId="6" fillId="2" borderId="170" xfId="5" applyFont="1" applyFill="1" applyBorder="1" applyAlignment="1" applyProtection="1">
      <alignment vertical="top" wrapText="1"/>
      <protection locked="0"/>
    </xf>
    <xf numFmtId="0" fontId="6" fillId="2" borderId="216" xfId="5" applyFont="1" applyFill="1" applyBorder="1" applyAlignment="1" applyProtection="1">
      <alignment horizontal="center" vertical="top" wrapText="1"/>
      <protection locked="0"/>
    </xf>
    <xf numFmtId="0" fontId="6" fillId="2" borderId="88" xfId="5" applyFont="1" applyFill="1" applyBorder="1" applyAlignment="1" applyProtection="1">
      <alignment horizontal="center" vertical="top" wrapText="1"/>
      <protection locked="0"/>
    </xf>
    <xf numFmtId="0" fontId="1" fillId="2" borderId="20" xfId="5" applyFill="1" applyBorder="1" applyAlignment="1" applyProtection="1">
      <alignment horizontal="justify" vertical="center" wrapText="1"/>
      <protection locked="0"/>
    </xf>
    <xf numFmtId="0" fontId="1" fillId="2" borderId="19" xfId="5" applyFill="1" applyBorder="1" applyAlignment="1" applyProtection="1">
      <alignment horizontal="justify" vertical="center" wrapText="1"/>
      <protection locked="0"/>
    </xf>
    <xf numFmtId="0" fontId="1" fillId="2" borderId="88" xfId="5" applyFill="1" applyBorder="1" applyAlignment="1" applyProtection="1">
      <alignment horizontal="justify" vertical="center" wrapText="1"/>
      <protection locked="0"/>
    </xf>
    <xf numFmtId="0" fontId="1" fillId="2" borderId="8" xfId="5" applyFill="1" applyBorder="1" applyAlignment="1" applyProtection="1">
      <alignment horizontal="justify" vertical="center" wrapText="1"/>
      <protection locked="0"/>
    </xf>
    <xf numFmtId="0" fontId="1" fillId="2" borderId="5" xfId="5" applyFill="1" applyBorder="1" applyAlignment="1" applyProtection="1">
      <alignment horizontal="justify" vertical="center" wrapText="1"/>
      <protection locked="0"/>
    </xf>
    <xf numFmtId="0" fontId="1" fillId="2" borderId="7" xfId="5" applyFill="1" applyBorder="1" applyAlignment="1" applyProtection="1">
      <alignment horizontal="justify" vertical="center" wrapText="1"/>
      <protection locked="0"/>
    </xf>
    <xf numFmtId="0" fontId="1" fillId="7" borderId="108" xfId="5" applyFill="1" applyBorder="1" applyAlignment="1" applyProtection="1">
      <alignment horizontal="center" wrapText="1"/>
      <protection locked="0"/>
    </xf>
    <xf numFmtId="0" fontId="1" fillId="7" borderId="109" xfId="5" applyFill="1" applyBorder="1" applyAlignment="1" applyProtection="1">
      <alignment horizontal="center" wrapText="1"/>
      <protection locked="0"/>
    </xf>
    <xf numFmtId="0" fontId="1" fillId="7" borderId="110" xfId="5" applyFill="1" applyBorder="1" applyAlignment="1" applyProtection="1">
      <alignment horizontal="center" wrapText="1"/>
      <protection locked="0"/>
    </xf>
    <xf numFmtId="0" fontId="6" fillId="7" borderId="13" xfId="5" applyFont="1" applyFill="1" applyBorder="1" applyAlignment="1" applyProtection="1">
      <alignment horizontal="center" vertical="center" wrapText="1"/>
      <protection locked="0"/>
    </xf>
    <xf numFmtId="0" fontId="6" fillId="7" borderId="8" xfId="5" applyFont="1" applyFill="1" applyBorder="1" applyAlignment="1" applyProtection="1">
      <alignment horizontal="center" vertical="center" wrapText="1"/>
      <protection locked="0"/>
    </xf>
    <xf numFmtId="0" fontId="6" fillId="7" borderId="23" xfId="5" applyFont="1" applyFill="1" applyBorder="1" applyAlignment="1" applyProtection="1">
      <alignment horizontal="center" vertical="center" wrapText="1"/>
      <protection locked="0"/>
    </xf>
    <xf numFmtId="0" fontId="6" fillId="7" borderId="7" xfId="5" applyFont="1" applyFill="1" applyBorder="1" applyAlignment="1" applyProtection="1">
      <alignment horizontal="center" vertical="center" wrapText="1"/>
      <protection locked="0"/>
    </xf>
    <xf numFmtId="0" fontId="6" fillId="2" borderId="127" xfId="5" applyFont="1" applyFill="1" applyBorder="1" applyAlignment="1" applyProtection="1">
      <alignment horizontal="left" vertical="top" wrapText="1"/>
      <protection locked="0"/>
    </xf>
    <xf numFmtId="0" fontId="6" fillId="2" borderId="129" xfId="5" applyFont="1" applyFill="1" applyBorder="1" applyAlignment="1" applyProtection="1">
      <alignment horizontal="left" vertical="top" wrapText="1"/>
      <protection locked="0"/>
    </xf>
    <xf numFmtId="0" fontId="46" fillId="0" borderId="10" xfId="0" applyFont="1" applyBorder="1" applyAlignment="1" applyProtection="1">
      <alignment horizontal="center" vertical="center"/>
      <protection locked="0"/>
    </xf>
    <xf numFmtId="0" fontId="46" fillId="0" borderId="9" xfId="0" applyFont="1" applyBorder="1" applyAlignment="1" applyProtection="1">
      <alignment horizontal="center" vertical="center"/>
      <protection locked="0"/>
    </xf>
    <xf numFmtId="0" fontId="46" fillId="0" borderId="170" xfId="0" applyFont="1" applyBorder="1" applyAlignment="1" applyProtection="1">
      <alignment horizontal="center" vertical="center"/>
      <protection locked="0"/>
    </xf>
    <xf numFmtId="0" fontId="6" fillId="8" borderId="10" xfId="5" applyFont="1" applyFill="1" applyBorder="1" applyAlignment="1" applyProtection="1">
      <alignment horizontal="center" vertical="center" wrapText="1"/>
      <protection locked="0"/>
    </xf>
    <xf numFmtId="0" fontId="6" fillId="8" borderId="9" xfId="5" applyFont="1" applyFill="1" applyBorder="1" applyAlignment="1" applyProtection="1">
      <alignment horizontal="center" vertical="center" wrapText="1"/>
      <protection locked="0"/>
    </xf>
    <xf numFmtId="0" fontId="6" fillId="8" borderId="170" xfId="5" applyFont="1" applyFill="1" applyBorder="1" applyAlignment="1" applyProtection="1">
      <alignment horizontal="center" vertical="center" wrapText="1"/>
      <protection locked="0"/>
    </xf>
    <xf numFmtId="0" fontId="6" fillId="7" borderId="203" xfId="5" applyFont="1" applyFill="1" applyBorder="1" applyAlignment="1" applyProtection="1">
      <alignment horizontal="center" vertical="center" wrapText="1"/>
      <protection locked="0"/>
    </xf>
    <xf numFmtId="0" fontId="6" fillId="7" borderId="204" xfId="5" applyFont="1" applyFill="1" applyBorder="1" applyAlignment="1" applyProtection="1">
      <alignment horizontal="center" vertical="center" wrapText="1"/>
      <protection locked="0"/>
    </xf>
    <xf numFmtId="0" fontId="6" fillId="7" borderId="208" xfId="5" applyFont="1" applyFill="1" applyBorder="1" applyAlignment="1" applyProtection="1">
      <alignment horizontal="center" vertical="center" wrapText="1"/>
      <protection locked="0"/>
    </xf>
    <xf numFmtId="0" fontId="6" fillId="7" borderId="209" xfId="5" applyFont="1" applyFill="1" applyBorder="1" applyAlignment="1" applyProtection="1">
      <alignment horizontal="center" vertical="center" wrapText="1"/>
      <protection locked="0"/>
    </xf>
    <xf numFmtId="0" fontId="6" fillId="2" borderId="19" xfId="5" applyFont="1" applyFill="1" applyBorder="1" applyAlignment="1" applyProtection="1">
      <alignment horizontal="center" vertical="top" wrapText="1"/>
      <protection locked="0"/>
    </xf>
    <xf numFmtId="0" fontId="6" fillId="7" borderId="117" xfId="5" applyFont="1" applyFill="1" applyBorder="1" applyAlignment="1" applyProtection="1">
      <alignment horizontal="center" vertical="center" wrapText="1"/>
      <protection locked="0"/>
    </xf>
    <xf numFmtId="0" fontId="6" fillId="7" borderId="0" xfId="5" applyFont="1" applyFill="1" applyAlignment="1" applyProtection="1">
      <alignment horizontal="center" vertical="center" wrapText="1"/>
      <protection locked="0"/>
    </xf>
    <xf numFmtId="0" fontId="6" fillId="7" borderId="187" xfId="5" applyFont="1" applyFill="1" applyBorder="1" applyAlignment="1" applyProtection="1">
      <alignment horizontal="center" vertical="center" wrapText="1"/>
      <protection locked="0"/>
    </xf>
    <xf numFmtId="0" fontId="6" fillId="2" borderId="119" xfId="5" applyFont="1" applyFill="1" applyBorder="1" applyAlignment="1" applyProtection="1">
      <alignment horizontal="center" vertical="center" wrapText="1"/>
      <protection locked="0"/>
    </xf>
    <xf numFmtId="0" fontId="6" fillId="2" borderId="120" xfId="5" applyFont="1" applyFill="1" applyBorder="1" applyAlignment="1" applyProtection="1">
      <alignment horizontal="center" vertical="center" wrapText="1"/>
      <protection locked="0"/>
    </xf>
    <xf numFmtId="0" fontId="6" fillId="2" borderId="121" xfId="5" applyFont="1" applyFill="1" applyBorder="1" applyAlignment="1" applyProtection="1">
      <alignment horizontal="center" vertical="center" wrapText="1"/>
      <protection locked="0"/>
    </xf>
    <xf numFmtId="0" fontId="6" fillId="7" borderId="202" xfId="5" applyFont="1" applyFill="1" applyBorder="1" applyAlignment="1" applyProtection="1">
      <alignment horizontal="center" vertical="center" wrapText="1"/>
      <protection locked="0"/>
    </xf>
    <xf numFmtId="0" fontId="6" fillId="7" borderId="207" xfId="5" applyFont="1" applyFill="1" applyBorder="1" applyAlignment="1" applyProtection="1">
      <alignment horizontal="center" vertical="center" wrapText="1"/>
      <protection locked="0"/>
    </xf>
    <xf numFmtId="0" fontId="6" fillId="2" borderId="208" xfId="5" applyFont="1" applyFill="1" applyBorder="1" applyAlignment="1" applyProtection="1">
      <alignment horizontal="center" vertical="center" wrapText="1"/>
      <protection locked="0"/>
    </xf>
    <xf numFmtId="0" fontId="6" fillId="2" borderId="209" xfId="5" applyFont="1" applyFill="1" applyBorder="1" applyAlignment="1" applyProtection="1">
      <alignment horizontal="center" vertical="center" wrapText="1"/>
      <protection locked="0"/>
    </xf>
    <xf numFmtId="0" fontId="6" fillId="2" borderId="210" xfId="5" applyFont="1" applyFill="1" applyBorder="1" applyAlignment="1" applyProtection="1">
      <alignment horizontal="center" vertical="center" wrapText="1"/>
      <protection locked="0"/>
    </xf>
    <xf numFmtId="0" fontId="6" fillId="2" borderId="203" xfId="5" applyFont="1" applyFill="1" applyBorder="1" applyAlignment="1" applyProtection="1">
      <alignment horizontal="center" vertical="center" wrapText="1"/>
      <protection locked="0"/>
    </xf>
    <xf numFmtId="0" fontId="6" fillId="2" borderId="204" xfId="5" applyFont="1" applyFill="1" applyBorder="1" applyAlignment="1" applyProtection="1">
      <alignment horizontal="center" vertical="center" wrapText="1"/>
      <protection locked="0"/>
    </xf>
    <xf numFmtId="0" fontId="6" fillId="2" borderId="205" xfId="5" applyFont="1" applyFill="1" applyBorder="1" applyAlignment="1" applyProtection="1">
      <alignment horizontal="center" vertical="center" wrapText="1"/>
      <protection locked="0"/>
    </xf>
    <xf numFmtId="0" fontId="6" fillId="2" borderId="208" xfId="5" applyFont="1" applyFill="1" applyBorder="1" applyAlignment="1" applyProtection="1">
      <alignment horizontal="center" wrapText="1"/>
      <protection locked="0"/>
    </xf>
    <xf numFmtId="0" fontId="6" fillId="2" borderId="209" xfId="5" applyFont="1" applyFill="1" applyBorder="1" applyAlignment="1" applyProtection="1">
      <alignment horizontal="center" wrapText="1"/>
      <protection locked="0"/>
    </xf>
    <xf numFmtId="0" fontId="6" fillId="2" borderId="211" xfId="5" applyFont="1" applyFill="1" applyBorder="1" applyAlignment="1" applyProtection="1">
      <alignment horizontal="center" wrapText="1"/>
      <protection locked="0"/>
    </xf>
    <xf numFmtId="0" fontId="4" fillId="0" borderId="10" xfId="3" applyFont="1" applyBorder="1" applyAlignment="1" applyProtection="1">
      <alignment horizontal="center" vertical="center" wrapText="1"/>
      <protection locked="0"/>
    </xf>
    <xf numFmtId="0" fontId="4" fillId="0" borderId="9" xfId="3" applyFont="1" applyBorder="1" applyAlignment="1" applyProtection="1">
      <alignment horizontal="center" vertical="center" wrapText="1"/>
      <protection locked="0"/>
    </xf>
    <xf numFmtId="0" fontId="4" fillId="0" borderId="22" xfId="3" applyFont="1" applyBorder="1" applyAlignment="1" applyProtection="1">
      <alignment horizontal="center" vertical="center" wrapText="1"/>
      <protection locked="0"/>
    </xf>
    <xf numFmtId="0" fontId="6" fillId="2" borderId="188" xfId="5" applyFont="1" applyFill="1" applyBorder="1" applyAlignment="1" applyProtection="1">
      <alignment horizontal="left" vertical="top" wrapText="1"/>
      <protection locked="0"/>
    </xf>
    <xf numFmtId="0" fontId="6" fillId="7" borderId="118" xfId="5" applyFont="1" applyFill="1" applyBorder="1" applyAlignment="1" applyProtection="1">
      <alignment horizontal="center" vertical="center" wrapText="1"/>
      <protection locked="0"/>
    </xf>
    <xf numFmtId="0" fontId="6" fillId="7" borderId="5" xfId="5" applyFont="1" applyFill="1" applyBorder="1" applyAlignment="1" applyProtection="1">
      <alignment horizontal="center" vertical="center" wrapText="1"/>
      <protection locked="0"/>
    </xf>
    <xf numFmtId="0" fontId="6" fillId="7" borderId="173" xfId="5" applyFont="1" applyFill="1" applyBorder="1" applyAlignment="1" applyProtection="1">
      <alignment horizontal="center" vertical="center" wrapText="1"/>
      <protection locked="0"/>
    </xf>
    <xf numFmtId="0" fontId="6" fillId="0" borderId="10" xfId="3" applyFont="1" applyBorder="1" applyAlignment="1" applyProtection="1">
      <alignment horizontal="center" vertical="center" wrapText="1"/>
      <protection locked="0"/>
    </xf>
    <xf numFmtId="0" fontId="6" fillId="0" borderId="9" xfId="3" applyFont="1" applyBorder="1" applyAlignment="1" applyProtection="1">
      <alignment horizontal="center" vertical="center" wrapText="1"/>
      <protection locked="0"/>
    </xf>
    <xf numFmtId="0" fontId="6" fillId="0" borderId="170" xfId="3" applyFont="1" applyBorder="1" applyAlignment="1" applyProtection="1">
      <alignment horizontal="center" vertical="center" wrapText="1"/>
      <protection locked="0"/>
    </xf>
    <xf numFmtId="0" fontId="39" fillId="0" borderId="167" xfId="5" applyFont="1" applyBorder="1" applyAlignment="1" applyProtection="1">
      <alignment horizontal="justify" vertical="center" wrapText="1"/>
      <protection locked="0"/>
    </xf>
    <xf numFmtId="0" fontId="39" fillId="0" borderId="45" xfId="5" applyFont="1" applyBorder="1" applyAlignment="1" applyProtection="1">
      <alignment horizontal="justify" vertical="center" wrapText="1"/>
      <protection locked="0"/>
    </xf>
    <xf numFmtId="0" fontId="39" fillId="0" borderId="168" xfId="5" applyFont="1" applyBorder="1" applyAlignment="1" applyProtection="1">
      <alignment horizontal="justify" vertical="center" wrapText="1"/>
      <protection locked="0"/>
    </xf>
    <xf numFmtId="0" fontId="39" fillId="7" borderId="20" xfId="5" applyFont="1" applyFill="1" applyBorder="1" applyAlignment="1" applyProtection="1">
      <alignment horizontal="center" vertical="top" wrapText="1"/>
      <protection locked="0"/>
    </xf>
    <xf numFmtId="0" fontId="39" fillId="7" borderId="88" xfId="5" applyFont="1" applyFill="1" applyBorder="1" applyAlignment="1" applyProtection="1">
      <alignment horizontal="center" vertical="top" wrapText="1"/>
      <protection locked="0"/>
    </xf>
    <xf numFmtId="0" fontId="39" fillId="7" borderId="13" xfId="5" applyFont="1" applyFill="1" applyBorder="1" applyAlignment="1" applyProtection="1">
      <alignment horizontal="center" vertical="top" wrapText="1"/>
      <protection locked="0"/>
    </xf>
    <xf numFmtId="0" fontId="39" fillId="7" borderId="23" xfId="5" applyFont="1" applyFill="1" applyBorder="1" applyAlignment="1" applyProtection="1">
      <alignment horizontal="center" vertical="top" wrapText="1"/>
      <protection locked="0"/>
    </xf>
    <xf numFmtId="0" fontId="39" fillId="7" borderId="8" xfId="5" applyFont="1" applyFill="1" applyBorder="1" applyAlignment="1" applyProtection="1">
      <alignment horizontal="center" vertical="top" wrapText="1"/>
      <protection locked="0"/>
    </xf>
    <xf numFmtId="0" fontId="39" fillId="7" borderId="7" xfId="5" applyFont="1" applyFill="1" applyBorder="1" applyAlignment="1" applyProtection="1">
      <alignment horizontal="center" vertical="top" wrapText="1"/>
      <protection locked="0"/>
    </xf>
    <xf numFmtId="0" fontId="6" fillId="7" borderId="20" xfId="5" applyFont="1" applyFill="1" applyBorder="1" applyAlignment="1" applyProtection="1">
      <alignment horizontal="center" vertical="center" wrapText="1"/>
      <protection locked="0"/>
    </xf>
    <xf numFmtId="0" fontId="6" fillId="7" borderId="88" xfId="5" applyFont="1" applyFill="1" applyBorder="1" applyAlignment="1" applyProtection="1">
      <alignment horizontal="center" vertical="center" wrapText="1"/>
      <protection locked="0"/>
    </xf>
    <xf numFmtId="0" fontId="6" fillId="7" borderId="20" xfId="5" applyFont="1" applyFill="1" applyBorder="1" applyAlignment="1" applyProtection="1">
      <alignment horizontal="center" vertical="top" wrapText="1"/>
      <protection locked="0"/>
    </xf>
    <xf numFmtId="0" fontId="6" fillId="7" borderId="165" xfId="5" applyFont="1" applyFill="1" applyBorder="1" applyAlignment="1" applyProtection="1">
      <alignment horizontal="center" vertical="top" wrapText="1"/>
      <protection locked="0"/>
    </xf>
    <xf numFmtId="0" fontId="6" fillId="7" borderId="13" xfId="5" applyFont="1" applyFill="1" applyBorder="1" applyAlignment="1" applyProtection="1">
      <alignment horizontal="center" vertical="top" wrapText="1"/>
      <protection locked="0"/>
    </xf>
    <xf numFmtId="0" fontId="6" fillId="7" borderId="137" xfId="5" applyFont="1" applyFill="1" applyBorder="1" applyAlignment="1" applyProtection="1">
      <alignment horizontal="center" vertical="top" wrapText="1"/>
      <protection locked="0"/>
    </xf>
    <xf numFmtId="0" fontId="6" fillId="7" borderId="8" xfId="5" applyFont="1" applyFill="1" applyBorder="1" applyAlignment="1" applyProtection="1">
      <alignment horizontal="center" vertical="top" wrapText="1"/>
      <protection locked="0"/>
    </xf>
    <xf numFmtId="0" fontId="6" fillId="7" borderId="134" xfId="5" applyFont="1" applyFill="1" applyBorder="1" applyAlignment="1" applyProtection="1">
      <alignment horizontal="center" vertical="top" wrapText="1"/>
      <protection locked="0"/>
    </xf>
    <xf numFmtId="0" fontId="6" fillId="2" borderId="203" xfId="5" applyFont="1" applyFill="1" applyBorder="1" applyAlignment="1" applyProtection="1">
      <alignment horizontal="center" wrapText="1"/>
      <protection locked="0"/>
    </xf>
    <xf numFmtId="0" fontId="6" fillId="2" borderId="204" xfId="5" applyFont="1" applyFill="1" applyBorder="1" applyAlignment="1" applyProtection="1">
      <alignment horizontal="center" wrapText="1"/>
      <protection locked="0"/>
    </xf>
    <xf numFmtId="0" fontId="6" fillId="2" borderId="206" xfId="5" applyFont="1" applyFill="1" applyBorder="1" applyAlignment="1" applyProtection="1">
      <alignment horizontal="center" wrapText="1"/>
      <protection locked="0"/>
    </xf>
    <xf numFmtId="0" fontId="1" fillId="2" borderId="8" xfId="5" applyFill="1" applyBorder="1" applyAlignment="1" applyProtection="1">
      <alignment horizontal="left" vertical="top" wrapText="1"/>
      <protection locked="0"/>
    </xf>
    <xf numFmtId="0" fontId="1" fillId="2" borderId="5" xfId="5" applyFill="1" applyBorder="1" applyAlignment="1" applyProtection="1">
      <alignment horizontal="left" vertical="top" wrapText="1"/>
      <protection locked="0"/>
    </xf>
    <xf numFmtId="0" fontId="1" fillId="2" borderId="7" xfId="5" applyFill="1" applyBorder="1" applyAlignment="1" applyProtection="1">
      <alignment horizontal="left" vertical="top" wrapText="1"/>
      <protection locked="0"/>
    </xf>
    <xf numFmtId="0" fontId="1" fillId="0" borderId="8" xfId="5" applyBorder="1" applyAlignment="1" applyProtection="1">
      <alignment horizontal="justify" vertical="top" wrapText="1"/>
      <protection locked="0"/>
    </xf>
    <xf numFmtId="0" fontId="1" fillId="0" borderId="5" xfId="5" applyBorder="1" applyAlignment="1" applyProtection="1">
      <alignment horizontal="justify" vertical="top" wrapText="1"/>
      <protection locked="0"/>
    </xf>
    <xf numFmtId="0" fontId="1" fillId="0" borderId="7" xfId="5" applyBorder="1" applyAlignment="1" applyProtection="1">
      <alignment horizontal="justify" vertical="top" wrapText="1"/>
      <protection locked="0"/>
    </xf>
    <xf numFmtId="0" fontId="4" fillId="2" borderId="9" xfId="5" applyFont="1" applyFill="1" applyBorder="1" applyAlignment="1" applyProtection="1">
      <alignment horizontal="center"/>
      <protection locked="0"/>
    </xf>
    <xf numFmtId="0" fontId="4" fillId="2" borderId="170" xfId="5" applyFont="1" applyFill="1" applyBorder="1" applyAlignment="1" applyProtection="1">
      <alignment horizontal="center"/>
      <protection locked="0"/>
    </xf>
    <xf numFmtId="0" fontId="39" fillId="2" borderId="117" xfId="5" applyFont="1" applyFill="1" applyBorder="1" applyAlignment="1" applyProtection="1">
      <alignment horizontal="justify" vertical="center" wrapText="1"/>
      <protection locked="0"/>
    </xf>
    <xf numFmtId="0" fontId="39" fillId="2" borderId="0" xfId="5" applyFont="1" applyFill="1" applyAlignment="1" applyProtection="1">
      <alignment horizontal="justify" vertical="center" wrapText="1"/>
      <protection locked="0"/>
    </xf>
    <xf numFmtId="0" fontId="39" fillId="2" borderId="118" xfId="5" applyFont="1" applyFill="1" applyBorder="1" applyAlignment="1" applyProtection="1">
      <alignment horizontal="justify" vertical="center" wrapText="1"/>
      <protection locked="0"/>
    </xf>
    <xf numFmtId="0" fontId="56" fillId="2" borderId="117" xfId="5" applyFont="1" applyFill="1" applyBorder="1" applyAlignment="1" applyProtection="1">
      <alignment horizontal="justify" vertical="center" wrapText="1"/>
      <protection locked="0"/>
    </xf>
    <xf numFmtId="0" fontId="56" fillId="2" borderId="0" xfId="5" applyFont="1" applyFill="1" applyAlignment="1" applyProtection="1">
      <alignment horizontal="justify" vertical="center" wrapText="1"/>
      <protection locked="0"/>
    </xf>
    <xf numFmtId="0" fontId="56" fillId="2" borderId="118" xfId="5" applyFont="1" applyFill="1" applyBorder="1" applyAlignment="1" applyProtection="1">
      <alignment horizontal="justify" vertical="center" wrapText="1"/>
      <protection locked="0"/>
    </xf>
    <xf numFmtId="0" fontId="1" fillId="2" borderId="125" xfId="5" applyFill="1" applyBorder="1" applyAlignment="1" applyProtection="1">
      <alignment horizontal="justify" vertical="center" wrapText="1"/>
      <protection locked="0"/>
    </xf>
    <xf numFmtId="0" fontId="1" fillId="2" borderId="14" xfId="5" applyFill="1" applyBorder="1" applyAlignment="1" applyProtection="1">
      <alignment horizontal="justify" vertical="center" wrapText="1"/>
      <protection locked="0"/>
    </xf>
    <xf numFmtId="0" fontId="1" fillId="2" borderId="126" xfId="5" applyFill="1" applyBorder="1" applyAlignment="1" applyProtection="1">
      <alignment horizontal="justify" vertical="center" wrapText="1"/>
      <protection locked="0"/>
    </xf>
    <xf numFmtId="0" fontId="1" fillId="2" borderId="10" xfId="5" applyFill="1" applyBorder="1" applyAlignment="1" applyProtection="1">
      <alignment horizontal="justify" vertical="top" wrapText="1"/>
      <protection locked="0"/>
    </xf>
    <xf numFmtId="0" fontId="1" fillId="2" borderId="9" xfId="5" applyFill="1" applyBorder="1" applyAlignment="1" applyProtection="1">
      <alignment horizontal="justify" vertical="top" wrapText="1"/>
      <protection locked="0"/>
    </xf>
    <xf numFmtId="0" fontId="1" fillId="2" borderId="22" xfId="5" applyFill="1" applyBorder="1" applyAlignment="1" applyProtection="1">
      <alignment horizontal="justify" vertical="top" wrapText="1"/>
      <protection locked="0"/>
    </xf>
    <xf numFmtId="0" fontId="6" fillId="2" borderId="117" xfId="5" applyFont="1" applyFill="1" applyBorder="1" applyAlignment="1" applyProtection="1">
      <alignment wrapText="1"/>
      <protection locked="0"/>
    </xf>
    <xf numFmtId="0" fontId="6" fillId="2" borderId="0" xfId="5" applyFont="1" applyFill="1" applyAlignment="1" applyProtection="1">
      <alignment wrapText="1"/>
      <protection locked="0"/>
    </xf>
    <xf numFmtId="0" fontId="6" fillId="2" borderId="118" xfId="5" applyFont="1" applyFill="1" applyBorder="1" applyAlignment="1" applyProtection="1">
      <alignment wrapText="1"/>
      <protection locked="0"/>
    </xf>
    <xf numFmtId="0" fontId="4" fillId="2" borderId="5" xfId="5" applyFont="1" applyFill="1" applyBorder="1" applyAlignment="1" applyProtection="1">
      <alignment horizontal="center"/>
      <protection locked="0"/>
    </xf>
    <xf numFmtId="0" fontId="4" fillId="2" borderId="173" xfId="5" applyFont="1" applyFill="1" applyBorder="1" applyAlignment="1" applyProtection="1">
      <alignment horizontal="center"/>
      <protection locked="0"/>
    </xf>
    <xf numFmtId="0" fontId="1" fillId="2" borderId="117" xfId="5" applyFill="1" applyBorder="1" applyAlignment="1" applyProtection="1">
      <alignment horizontal="left" vertical="top" wrapText="1"/>
      <protection locked="0"/>
    </xf>
    <xf numFmtId="0" fontId="1" fillId="2" borderId="0" xfId="5" applyFill="1" applyAlignment="1" applyProtection="1">
      <alignment horizontal="left" vertical="top" wrapText="1"/>
      <protection locked="0"/>
    </xf>
    <xf numFmtId="0" fontId="1" fillId="2" borderId="117" xfId="5" applyFill="1" applyBorder="1" applyAlignment="1" applyProtection="1">
      <alignment horizontal="center" wrapText="1"/>
      <protection locked="0"/>
    </xf>
    <xf numFmtId="0" fontId="1" fillId="2" borderId="0" xfId="5" applyFill="1" applyAlignment="1" applyProtection="1">
      <alignment horizontal="center" wrapText="1"/>
      <protection locked="0"/>
    </xf>
    <xf numFmtId="0" fontId="1" fillId="2" borderId="118" xfId="5" applyFill="1" applyBorder="1" applyAlignment="1" applyProtection="1">
      <alignment horizontal="center" wrapText="1"/>
      <protection locked="0"/>
    </xf>
    <xf numFmtId="0" fontId="39" fillId="0" borderId="167" xfId="5" applyFont="1" applyBorder="1" applyAlignment="1" applyProtection="1">
      <alignment horizontal="left" vertical="center" wrapText="1"/>
      <protection locked="0"/>
    </xf>
    <xf numFmtId="0" fontId="39" fillId="0" borderId="45" xfId="5" applyFont="1" applyBorder="1" applyAlignment="1" applyProtection="1">
      <alignment horizontal="left" vertical="center" wrapText="1"/>
      <protection locked="0"/>
    </xf>
    <xf numFmtId="0" fontId="39" fillId="0" borderId="168" xfId="5" applyFont="1" applyBorder="1" applyAlignment="1" applyProtection="1">
      <alignment horizontal="left" vertical="center" wrapText="1"/>
      <protection locked="0"/>
    </xf>
    <xf numFmtId="0" fontId="6" fillId="2" borderId="160" xfId="5" applyFont="1" applyFill="1" applyBorder="1" applyAlignment="1" applyProtection="1">
      <alignment horizontal="center" vertical="center" wrapText="1"/>
      <protection locked="0"/>
    </xf>
    <xf numFmtId="0" fontId="6" fillId="2" borderId="161" xfId="5" applyFont="1" applyFill="1" applyBorder="1" applyAlignment="1" applyProtection="1">
      <alignment horizontal="center" vertical="center" wrapText="1"/>
      <protection locked="0"/>
    </xf>
    <xf numFmtId="0" fontId="6" fillId="2" borderId="159" xfId="5" applyFont="1" applyFill="1" applyBorder="1" applyAlignment="1" applyProtection="1">
      <alignment horizontal="center" vertical="center" wrapText="1"/>
      <protection locked="0"/>
    </xf>
    <xf numFmtId="0" fontId="6" fillId="2" borderId="142" xfId="5" applyFont="1" applyFill="1" applyBorder="1" applyAlignment="1" applyProtection="1">
      <alignment horizontal="justify" vertical="center" wrapText="1"/>
      <protection locked="0"/>
    </xf>
    <xf numFmtId="0" fontId="6" fillId="2" borderId="141" xfId="5" applyFont="1" applyFill="1" applyBorder="1" applyAlignment="1" applyProtection="1">
      <alignment horizontal="justify" vertical="center" wrapText="1"/>
      <protection locked="0"/>
    </xf>
    <xf numFmtId="0" fontId="6" fillId="2" borderId="143" xfId="5" applyFont="1" applyFill="1" applyBorder="1" applyAlignment="1" applyProtection="1">
      <alignment horizontal="justify" vertical="center" wrapText="1"/>
      <protection locked="0"/>
    </xf>
    <xf numFmtId="0" fontId="57" fillId="2" borderId="10" xfId="5" applyFont="1" applyFill="1" applyBorder="1" applyAlignment="1" applyProtection="1">
      <alignment horizontal="justify" vertical="top" wrapText="1"/>
      <protection locked="0"/>
    </xf>
    <xf numFmtId="0" fontId="57" fillId="2" borderId="9" xfId="5" applyFont="1" applyFill="1" applyBorder="1" applyAlignment="1" applyProtection="1">
      <alignment horizontal="justify" vertical="top" wrapText="1"/>
      <protection locked="0"/>
    </xf>
    <xf numFmtId="0" fontId="57" fillId="2" borderId="22" xfId="5" applyFont="1" applyFill="1" applyBorder="1" applyAlignment="1" applyProtection="1">
      <alignment horizontal="justify" vertical="top" wrapText="1"/>
      <protection locked="0"/>
    </xf>
    <xf numFmtId="0" fontId="1" fillId="2" borderId="117" xfId="5" applyFill="1" applyBorder="1" applyAlignment="1" applyProtection="1">
      <alignment wrapText="1"/>
      <protection locked="0"/>
    </xf>
    <xf numFmtId="0" fontId="1" fillId="2" borderId="0" xfId="5" applyFill="1" applyAlignment="1" applyProtection="1">
      <alignment wrapText="1"/>
      <protection locked="0"/>
    </xf>
    <xf numFmtId="0" fontId="1" fillId="2" borderId="118" xfId="5" applyFill="1" applyBorder="1" applyAlignment="1" applyProtection="1">
      <alignment wrapText="1"/>
      <protection locked="0"/>
    </xf>
    <xf numFmtId="0" fontId="39" fillId="7" borderId="142" xfId="5" applyFont="1" applyFill="1" applyBorder="1" applyAlignment="1" applyProtection="1">
      <alignment horizontal="center" vertical="center"/>
      <protection locked="0"/>
    </xf>
    <xf numFmtId="0" fontId="39" fillId="7" borderId="141" xfId="5" applyFont="1" applyFill="1" applyBorder="1" applyAlignment="1" applyProtection="1">
      <alignment horizontal="center" vertical="center"/>
      <protection locked="0"/>
    </xf>
    <xf numFmtId="0" fontId="39" fillId="7" borderId="143" xfId="5" applyFont="1" applyFill="1" applyBorder="1" applyAlignment="1" applyProtection="1">
      <alignment horizontal="center" vertical="center"/>
      <protection locked="0"/>
    </xf>
    <xf numFmtId="0" fontId="6" fillId="2" borderId="180" xfId="5" applyFont="1" applyFill="1" applyBorder="1" applyAlignment="1" applyProtection="1">
      <alignment horizontal="center" vertical="top" wrapText="1"/>
      <protection locked="0"/>
    </xf>
    <xf numFmtId="0" fontId="40" fillId="2" borderId="10" xfId="5" applyFont="1" applyFill="1" applyBorder="1" applyAlignment="1" applyProtection="1">
      <alignment horizontal="justify" vertical="top" wrapText="1"/>
      <protection locked="0"/>
    </xf>
    <xf numFmtId="0" fontId="40" fillId="2" borderId="9" xfId="5" applyFont="1" applyFill="1" applyBorder="1" applyAlignment="1" applyProtection="1">
      <alignment horizontal="justify" vertical="top" wrapText="1"/>
      <protection locked="0"/>
    </xf>
    <xf numFmtId="0" fontId="40" fillId="2" borderId="22" xfId="5" applyFont="1" applyFill="1" applyBorder="1" applyAlignment="1" applyProtection="1">
      <alignment horizontal="justify" vertical="top" wrapText="1"/>
      <protection locked="0"/>
    </xf>
    <xf numFmtId="0" fontId="6" fillId="7" borderId="167" xfId="5" applyFont="1" applyFill="1" applyBorder="1" applyAlignment="1" applyProtection="1">
      <alignment horizontal="center" wrapText="1"/>
      <protection locked="0"/>
    </xf>
    <xf numFmtId="0" fontId="6" fillId="7" borderId="45" xfId="5" applyFont="1" applyFill="1" applyBorder="1" applyAlignment="1" applyProtection="1">
      <alignment horizontal="center" wrapText="1"/>
      <protection locked="0"/>
    </xf>
    <xf numFmtId="0" fontId="6" fillId="7" borderId="168" xfId="5" applyFont="1" applyFill="1" applyBorder="1" applyAlignment="1" applyProtection="1">
      <alignment horizontal="center" wrapText="1"/>
      <protection locked="0"/>
    </xf>
    <xf numFmtId="0" fontId="19" fillId="7" borderId="203" xfId="5" applyFont="1" applyFill="1" applyBorder="1" applyAlignment="1" applyProtection="1">
      <alignment horizontal="center" vertical="top" wrapText="1"/>
      <protection locked="0"/>
    </xf>
    <xf numFmtId="0" fontId="19" fillId="7" borderId="204" xfId="5" applyFont="1" applyFill="1" applyBorder="1" applyAlignment="1" applyProtection="1">
      <alignment horizontal="center" vertical="top" wrapText="1"/>
      <protection locked="0"/>
    </xf>
    <xf numFmtId="0" fontId="19" fillId="7" borderId="205" xfId="5" applyFont="1" applyFill="1" applyBorder="1" applyAlignment="1" applyProtection="1">
      <alignment horizontal="center" vertical="top" wrapText="1"/>
      <protection locked="0"/>
    </xf>
    <xf numFmtId="0" fontId="6" fillId="2" borderId="208" xfId="5" applyFont="1" applyFill="1" applyBorder="1" applyAlignment="1" applyProtection="1">
      <alignment horizontal="center" vertical="top" wrapText="1"/>
      <protection locked="0"/>
    </xf>
    <xf numFmtId="0" fontId="6" fillId="2" borderId="209" xfId="5" applyFont="1" applyFill="1" applyBorder="1" applyAlignment="1" applyProtection="1">
      <alignment horizontal="center" vertical="top" wrapText="1"/>
      <protection locked="0"/>
    </xf>
    <xf numFmtId="0" fontId="6" fillId="2" borderId="211" xfId="5" applyFont="1" applyFill="1" applyBorder="1" applyAlignment="1" applyProtection="1">
      <alignment horizontal="center" vertical="top" wrapText="1"/>
      <protection locked="0"/>
    </xf>
    <xf numFmtId="0" fontId="6" fillId="2" borderId="212" xfId="5" applyFont="1" applyFill="1" applyBorder="1" applyAlignment="1" applyProtection="1">
      <alignment horizontal="left" vertical="top" wrapText="1"/>
      <protection locked="0"/>
    </xf>
    <xf numFmtId="0" fontId="6" fillId="2" borderId="217" xfId="5" applyFont="1" applyFill="1" applyBorder="1" applyAlignment="1" applyProtection="1">
      <alignment horizontal="left" vertical="top" wrapText="1"/>
      <protection locked="0"/>
    </xf>
    <xf numFmtId="0" fontId="2" fillId="2" borderId="142" xfId="5" applyFont="1" applyFill="1" applyBorder="1" applyAlignment="1" applyProtection="1">
      <alignment horizontal="center" vertical="top" wrapText="1"/>
      <protection locked="0"/>
    </xf>
    <xf numFmtId="0" fontId="2" fillId="2" borderId="144" xfId="5" applyFont="1" applyFill="1" applyBorder="1" applyAlignment="1" applyProtection="1">
      <alignment horizontal="center" vertical="top" wrapText="1"/>
      <protection locked="0"/>
    </xf>
    <xf numFmtId="0" fontId="2" fillId="2" borderId="117" xfId="5" applyFont="1" applyFill="1" applyBorder="1" applyAlignment="1" applyProtection="1">
      <alignment horizontal="center" vertical="top" wrapText="1"/>
      <protection locked="0"/>
    </xf>
    <xf numFmtId="0" fontId="2" fillId="2" borderId="130" xfId="5" applyFont="1" applyFill="1" applyBorder="1" applyAlignment="1" applyProtection="1">
      <alignment horizontal="center" vertical="top" wrapText="1"/>
      <protection locked="0"/>
    </xf>
    <xf numFmtId="0" fontId="2" fillId="2" borderId="180" xfId="5" applyFont="1" applyFill="1" applyBorder="1" applyAlignment="1" applyProtection="1">
      <alignment horizontal="center" vertical="top" wrapText="1"/>
      <protection locked="0"/>
    </xf>
    <xf numFmtId="0" fontId="2" fillId="2" borderId="197" xfId="5" applyFont="1" applyFill="1" applyBorder="1" applyAlignment="1" applyProtection="1">
      <alignment horizontal="center" vertical="top" wrapText="1"/>
      <protection locked="0"/>
    </xf>
    <xf numFmtId="0" fontId="6" fillId="7" borderId="153" xfId="3" applyFont="1" applyFill="1" applyBorder="1" applyAlignment="1" applyProtection="1">
      <alignment horizontal="center" vertical="center" wrapText="1"/>
      <protection locked="0"/>
    </xf>
    <xf numFmtId="0" fontId="6" fillId="7" borderId="88" xfId="3" applyFont="1" applyFill="1" applyBorder="1" applyAlignment="1" applyProtection="1">
      <alignment horizontal="center" vertical="center" wrapText="1"/>
      <protection locked="0"/>
    </xf>
    <xf numFmtId="0" fontId="6" fillId="7" borderId="150" xfId="3" applyFont="1" applyFill="1" applyBorder="1" applyAlignment="1" applyProtection="1">
      <alignment horizontal="center" vertical="center" wrapText="1"/>
      <protection locked="0"/>
    </xf>
    <xf numFmtId="0" fontId="6" fillId="7" borderId="7" xfId="3" applyFont="1" applyFill="1" applyBorder="1" applyAlignment="1" applyProtection="1">
      <alignment horizontal="center" vertical="center" wrapText="1"/>
      <protection locked="0"/>
    </xf>
    <xf numFmtId="0" fontId="47" fillId="0" borderId="10" xfId="0" applyFont="1" applyBorder="1" applyAlignment="1">
      <alignment horizontal="center" vertical="center"/>
    </xf>
    <xf numFmtId="0" fontId="47" fillId="0" borderId="9" xfId="0" applyFont="1" applyBorder="1" applyAlignment="1">
      <alignment horizontal="center" vertical="center"/>
    </xf>
    <xf numFmtId="0" fontId="6" fillId="7" borderId="117" xfId="5" applyFont="1" applyFill="1" applyBorder="1" applyAlignment="1" applyProtection="1">
      <alignment horizontal="center" vertical="top" wrapText="1"/>
      <protection locked="0"/>
    </xf>
    <xf numFmtId="0" fontId="6" fillId="7" borderId="9" xfId="5" applyFont="1" applyFill="1" applyBorder="1" applyAlignment="1" applyProtection="1">
      <alignment horizontal="center" vertical="top" wrapText="1"/>
      <protection locked="0"/>
    </xf>
    <xf numFmtId="0" fontId="3" fillId="0" borderId="194" xfId="0" applyFont="1" applyBorder="1" applyAlignment="1" applyProtection="1">
      <alignment horizontal="center"/>
      <protection locked="0"/>
    </xf>
    <xf numFmtId="0" fontId="3" fillId="0" borderId="195" xfId="0" applyFont="1" applyBorder="1" applyAlignment="1" applyProtection="1">
      <alignment horizontal="center"/>
      <protection locked="0"/>
    </xf>
    <xf numFmtId="0" fontId="1" fillId="2" borderId="195" xfId="5" applyFill="1" applyBorder="1" applyAlignment="1" applyProtection="1">
      <alignment horizontal="center" vertical="top" wrapText="1"/>
      <protection locked="0"/>
    </xf>
    <xf numFmtId="0" fontId="1" fillId="2" borderId="196" xfId="5" applyFill="1" applyBorder="1" applyAlignment="1" applyProtection="1">
      <alignment horizontal="center" vertical="top" wrapText="1"/>
      <protection locked="0"/>
    </xf>
    <xf numFmtId="0" fontId="4" fillId="2" borderId="103" xfId="5" applyFont="1" applyFill="1" applyBorder="1" applyAlignment="1" applyProtection="1">
      <alignment horizontal="center" vertical="center" wrapText="1"/>
      <protection locked="0"/>
    </xf>
    <xf numFmtId="0" fontId="4" fillId="2" borderId="104" xfId="5" applyFont="1" applyFill="1" applyBorder="1" applyAlignment="1" applyProtection="1">
      <alignment horizontal="center" vertical="center" wrapText="1"/>
      <protection locked="0"/>
    </xf>
    <xf numFmtId="0" fontId="4" fillId="2" borderId="193" xfId="5" applyFont="1" applyFill="1" applyBorder="1" applyAlignment="1" applyProtection="1">
      <alignment horizontal="center" vertical="center" wrapText="1"/>
      <protection locked="0"/>
    </xf>
    <xf numFmtId="0" fontId="5" fillId="0" borderId="189" xfId="5" applyFont="1" applyBorder="1" applyAlignment="1" applyProtection="1">
      <alignment horizontal="center" vertical="center" wrapText="1"/>
      <protection locked="0"/>
    </xf>
    <xf numFmtId="0" fontId="5" fillId="0" borderId="190" xfId="5" applyFont="1" applyBorder="1" applyAlignment="1" applyProtection="1">
      <alignment horizontal="center" vertical="center" wrapText="1"/>
      <protection locked="0"/>
    </xf>
    <xf numFmtId="0" fontId="5" fillId="0" borderId="192" xfId="5" applyFont="1" applyBorder="1" applyAlignment="1" applyProtection="1">
      <alignment horizontal="center" vertical="center" wrapText="1"/>
      <protection locked="0"/>
    </xf>
    <xf numFmtId="0" fontId="5" fillId="2" borderId="189" xfId="5" applyFont="1" applyFill="1" applyBorder="1" applyAlignment="1" applyProtection="1">
      <alignment horizontal="center" vertical="center" wrapText="1"/>
      <protection locked="0"/>
    </xf>
    <xf numFmtId="0" fontId="5" fillId="2" borderId="190" xfId="5" applyFont="1" applyFill="1" applyBorder="1" applyAlignment="1" applyProtection="1">
      <alignment horizontal="center" vertical="center" wrapText="1"/>
      <protection locked="0"/>
    </xf>
    <xf numFmtId="0" fontId="5" fillId="2" borderId="191" xfId="5" applyFont="1" applyFill="1" applyBorder="1" applyAlignment="1" applyProtection="1">
      <alignment horizontal="center" vertical="center" wrapText="1"/>
      <protection locked="0"/>
    </xf>
    <xf numFmtId="0" fontId="39" fillId="7" borderId="167" xfId="5" applyFont="1" applyFill="1" applyBorder="1" applyAlignment="1" applyProtection="1">
      <alignment horizontal="center" vertical="center"/>
      <protection locked="0"/>
    </xf>
    <xf numFmtId="0" fontId="39" fillId="7" borderId="45" xfId="5" applyFont="1" applyFill="1" applyBorder="1" applyAlignment="1" applyProtection="1">
      <alignment horizontal="center" vertical="center"/>
      <protection locked="0"/>
    </xf>
    <xf numFmtId="0" fontId="39" fillId="7" borderId="168" xfId="5" applyFont="1" applyFill="1" applyBorder="1" applyAlignment="1" applyProtection="1">
      <alignment horizontal="center" vertical="center"/>
      <protection locked="0"/>
    </xf>
    <xf numFmtId="0" fontId="2" fillId="0" borderId="10" xfId="5" applyFont="1" applyBorder="1" applyAlignment="1" applyProtection="1">
      <alignment horizontal="center" vertical="center" wrapText="1"/>
      <protection locked="0"/>
    </xf>
    <xf numFmtId="0" fontId="2" fillId="0" borderId="22" xfId="5" applyFont="1" applyBorder="1" applyAlignment="1" applyProtection="1">
      <alignment horizontal="center" vertical="center" wrapText="1"/>
      <protection locked="0"/>
    </xf>
    <xf numFmtId="0" fontId="6" fillId="7" borderId="167" xfId="5" applyFont="1" applyFill="1" applyBorder="1" applyAlignment="1" applyProtection="1">
      <alignment horizontal="center" vertical="center" wrapText="1"/>
      <protection locked="0"/>
    </xf>
    <xf numFmtId="0" fontId="6" fillId="7" borderId="45" xfId="5" applyFont="1" applyFill="1" applyBorder="1" applyAlignment="1" applyProtection="1">
      <alignment horizontal="center" vertical="center" wrapText="1"/>
      <protection locked="0"/>
    </xf>
    <xf numFmtId="0" fontId="6" fillId="7" borderId="168" xfId="5" applyFont="1" applyFill="1" applyBorder="1" applyAlignment="1" applyProtection="1">
      <alignment horizontal="center" vertical="center" wrapText="1"/>
      <protection locked="0"/>
    </xf>
    <xf numFmtId="0" fontId="6" fillId="7" borderId="152" xfId="3" applyFont="1" applyFill="1" applyBorder="1" applyAlignment="1" applyProtection="1">
      <alignment horizontal="center" vertical="center" wrapText="1"/>
      <protection locked="0"/>
    </xf>
    <xf numFmtId="0" fontId="6" fillId="7" borderId="22" xfId="3" applyFont="1" applyFill="1" applyBorder="1" applyAlignment="1" applyProtection="1">
      <alignment horizontal="center" vertical="center" wrapText="1"/>
      <protection locked="0"/>
    </xf>
    <xf numFmtId="0" fontId="6" fillId="7" borderId="10" xfId="5" applyFont="1" applyFill="1" applyBorder="1" applyAlignment="1" applyProtection="1">
      <alignment horizontal="center" vertical="center" wrapText="1"/>
      <protection locked="0"/>
    </xf>
    <xf numFmtId="0" fontId="6" fillId="7" borderId="9" xfId="5" applyFont="1" applyFill="1" applyBorder="1" applyAlignment="1" applyProtection="1">
      <alignment horizontal="center" vertical="center" wrapText="1"/>
      <protection locked="0"/>
    </xf>
    <xf numFmtId="0" fontId="47" fillId="0" borderId="170" xfId="0" applyFont="1" applyBorder="1" applyAlignment="1">
      <alignment horizontal="center" vertical="center"/>
    </xf>
    <xf numFmtId="0" fontId="6" fillId="7" borderId="117" xfId="3" applyFont="1" applyFill="1" applyBorder="1" applyAlignment="1" applyProtection="1">
      <alignment horizontal="center" vertical="center" wrapText="1"/>
      <protection locked="0"/>
    </xf>
    <xf numFmtId="0" fontId="6" fillId="7" borderId="23" xfId="3" applyFont="1" applyFill="1" applyBorder="1" applyAlignment="1" applyProtection="1">
      <alignment horizontal="center" vertical="center" wrapText="1"/>
      <protection locked="0"/>
    </xf>
    <xf numFmtId="0" fontId="2" fillId="2" borderId="186" xfId="5" applyFont="1" applyFill="1" applyBorder="1" applyAlignment="1" applyProtection="1">
      <alignment horizontal="center" vertical="top" wrapText="1"/>
      <protection locked="0"/>
    </xf>
    <xf numFmtId="0" fontId="2" fillId="2" borderId="32" xfId="5" applyFont="1" applyFill="1" applyBorder="1" applyAlignment="1" applyProtection="1">
      <alignment horizontal="center" vertical="top" wrapText="1"/>
      <protection locked="0"/>
    </xf>
    <xf numFmtId="0" fontId="2" fillId="2" borderId="176" xfId="5" applyFont="1" applyFill="1" applyBorder="1" applyAlignment="1" applyProtection="1">
      <alignment horizontal="center" vertical="top" wrapText="1"/>
      <protection locked="0"/>
    </xf>
    <xf numFmtId="0" fontId="1" fillId="2" borderId="9" xfId="5" applyFill="1" applyBorder="1" applyAlignment="1" applyProtection="1">
      <alignment horizontal="center" vertical="top" wrapText="1"/>
      <protection locked="0"/>
    </xf>
    <xf numFmtId="0" fontId="1" fillId="2" borderId="22" xfId="5" applyFill="1" applyBorder="1" applyAlignment="1" applyProtection="1">
      <alignment horizontal="center" vertical="top" wrapText="1"/>
      <protection locked="0"/>
    </xf>
    <xf numFmtId="0" fontId="6" fillId="7" borderId="10" xfId="3" applyFont="1" applyFill="1" applyBorder="1" applyAlignment="1" applyProtection="1">
      <alignment horizontal="center" vertical="center" wrapText="1"/>
      <protection locked="0"/>
    </xf>
    <xf numFmtId="0" fontId="6" fillId="7" borderId="9" xfId="3" applyFont="1" applyFill="1" applyBorder="1" applyAlignment="1" applyProtection="1">
      <alignment horizontal="center" vertical="center" wrapText="1"/>
      <protection locked="0"/>
    </xf>
    <xf numFmtId="0" fontId="6" fillId="7" borderId="125" xfId="5" applyFont="1" applyFill="1" applyBorder="1" applyAlignment="1" applyProtection="1">
      <alignment horizontal="center" vertical="center" wrapText="1"/>
      <protection locked="0"/>
    </xf>
    <xf numFmtId="0" fontId="6" fillId="7" borderId="85" xfId="5" applyFont="1" applyFill="1" applyBorder="1" applyAlignment="1" applyProtection="1">
      <alignment horizontal="center" vertical="center" wrapText="1"/>
      <protection locked="0"/>
    </xf>
    <xf numFmtId="0" fontId="6" fillId="7" borderId="87" xfId="5" applyFont="1" applyFill="1" applyBorder="1" applyAlignment="1" applyProtection="1">
      <alignment horizontal="center" vertical="center" wrapText="1"/>
      <protection locked="0"/>
    </xf>
    <xf numFmtId="0" fontId="39" fillId="2" borderId="117" xfId="5" applyFont="1" applyFill="1" applyBorder="1" applyAlignment="1" applyProtection="1">
      <alignment horizontal="left" vertical="center" wrapText="1"/>
      <protection locked="0"/>
    </xf>
    <xf numFmtId="0" fontId="39" fillId="2" borderId="0" xfId="5" applyFont="1" applyFill="1" applyAlignment="1" applyProtection="1">
      <alignment horizontal="left" vertical="center" wrapText="1"/>
      <protection locked="0"/>
    </xf>
    <xf numFmtId="0" fontId="39" fillId="2" borderId="118" xfId="5" applyFont="1" applyFill="1" applyBorder="1" applyAlignment="1" applyProtection="1">
      <alignment horizontal="left" vertical="center" wrapText="1"/>
      <protection locked="0"/>
    </xf>
    <xf numFmtId="0" fontId="0" fillId="0" borderId="125"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26" xfId="0" applyBorder="1" applyAlignment="1" applyProtection="1">
      <alignment horizontal="center"/>
      <protection locked="0"/>
    </xf>
    <xf numFmtId="0" fontId="0" fillId="0" borderId="117" xfId="0" applyBorder="1" applyAlignment="1" applyProtection="1">
      <alignment horizontal="center"/>
      <protection locked="0"/>
    </xf>
    <xf numFmtId="0" fontId="0" fillId="0" borderId="0" xfId="0" applyAlignment="1" applyProtection="1">
      <alignment horizontal="center"/>
      <protection locked="0"/>
    </xf>
    <xf numFmtId="0" fontId="0" fillId="0" borderId="118" xfId="0" applyBorder="1" applyAlignment="1" applyProtection="1">
      <alignment horizontal="center"/>
      <protection locked="0"/>
    </xf>
    <xf numFmtId="0" fontId="0" fillId="0" borderId="119" xfId="0" applyBorder="1" applyAlignment="1" applyProtection="1">
      <alignment horizontal="center"/>
      <protection locked="0"/>
    </xf>
    <xf numFmtId="0" fontId="0" fillId="0" borderId="120" xfId="0" applyBorder="1" applyAlignment="1" applyProtection="1">
      <alignment horizontal="center"/>
      <protection locked="0"/>
    </xf>
    <xf numFmtId="0" fontId="0" fillId="0" borderId="121" xfId="0" applyBorder="1" applyAlignment="1" applyProtection="1">
      <alignment horizontal="center"/>
      <protection locked="0"/>
    </xf>
    <xf numFmtId="0" fontId="38" fillId="0" borderId="167" xfId="0" applyFont="1" applyBorder="1" applyAlignment="1" applyProtection="1">
      <alignment horizontal="center"/>
      <protection locked="0"/>
    </xf>
    <xf numFmtId="0" fontId="38" fillId="0" borderId="45" xfId="0" applyFont="1" applyBorder="1" applyAlignment="1" applyProtection="1">
      <alignment horizontal="center"/>
      <protection locked="0"/>
    </xf>
    <xf numFmtId="0" fontId="38" fillId="0" borderId="168" xfId="0" applyFont="1" applyBorder="1" applyAlignment="1" applyProtection="1">
      <alignment horizontal="center"/>
      <protection locked="0"/>
    </xf>
    <xf numFmtId="0" fontId="57" fillId="2" borderId="208" xfId="5" applyFont="1" applyFill="1" applyBorder="1" applyAlignment="1" applyProtection="1">
      <alignment horizontal="justify" vertical="top" wrapText="1"/>
      <protection locked="0"/>
    </xf>
    <xf numFmtId="0" fontId="57" fillId="2" borderId="209" xfId="5" applyFont="1" applyFill="1" applyBorder="1" applyAlignment="1" applyProtection="1">
      <alignment horizontal="justify" vertical="top" wrapText="1"/>
      <protection locked="0"/>
    </xf>
    <xf numFmtId="0" fontId="57" fillId="2" borderId="210" xfId="5" applyFont="1" applyFill="1" applyBorder="1" applyAlignment="1" applyProtection="1">
      <alignment horizontal="justify" vertical="top" wrapText="1"/>
      <protection locked="0"/>
    </xf>
    <xf numFmtId="0" fontId="1" fillId="2" borderId="0" xfId="5" applyFill="1" applyAlignment="1" applyProtection="1">
      <alignment vertical="top" wrapText="1"/>
      <protection locked="0"/>
    </xf>
    <xf numFmtId="0" fontId="1" fillId="2" borderId="23" xfId="5" applyFill="1" applyBorder="1" applyAlignment="1" applyProtection="1">
      <alignment vertical="top" wrapText="1"/>
      <protection locked="0"/>
    </xf>
    <xf numFmtId="0" fontId="39" fillId="2" borderId="180" xfId="5" applyFont="1" applyFill="1" applyBorder="1" applyAlignment="1" applyProtection="1">
      <alignment horizontal="justify" vertical="center" wrapText="1"/>
      <protection locked="0"/>
    </xf>
    <xf numFmtId="0" fontId="39" fillId="2" borderId="16" xfId="5" applyFont="1" applyFill="1" applyBorder="1" applyAlignment="1" applyProtection="1">
      <alignment horizontal="justify" vertical="center" wrapText="1"/>
      <protection locked="0"/>
    </xf>
    <xf numFmtId="0" fontId="39" fillId="2" borderId="181" xfId="5" applyFont="1" applyFill="1" applyBorder="1" applyAlignment="1" applyProtection="1">
      <alignment horizontal="justify" vertical="center" wrapText="1"/>
      <protection locked="0"/>
    </xf>
    <xf numFmtId="0" fontId="1" fillId="2" borderId="10" xfId="5" applyFill="1" applyBorder="1" applyAlignment="1" applyProtection="1">
      <alignment horizontal="left" vertical="top" wrapText="1"/>
      <protection locked="0"/>
    </xf>
    <xf numFmtId="0" fontId="1" fillId="2" borderId="9" xfId="5" applyFill="1" applyBorder="1" applyAlignment="1" applyProtection="1">
      <alignment horizontal="left" vertical="top" wrapText="1"/>
      <protection locked="0"/>
    </xf>
    <xf numFmtId="0" fontId="1" fillId="2" borderId="22" xfId="5" applyFill="1" applyBorder="1" applyAlignment="1" applyProtection="1">
      <alignment horizontal="left" vertical="top" wrapText="1"/>
      <protection locked="0"/>
    </xf>
    <xf numFmtId="0" fontId="1" fillId="2" borderId="13" xfId="5" applyFill="1" applyBorder="1" applyAlignment="1" applyProtection="1">
      <alignment horizontal="center" vertical="top" wrapText="1"/>
      <protection locked="0"/>
    </xf>
    <xf numFmtId="0" fontId="1" fillId="2" borderId="0" xfId="5" applyFill="1" applyAlignment="1" applyProtection="1">
      <alignment horizontal="center" vertical="top" wrapText="1"/>
      <protection locked="0"/>
    </xf>
    <xf numFmtId="0" fontId="1" fillId="2" borderId="20" xfId="5" applyFill="1" applyBorder="1" applyAlignment="1" applyProtection="1">
      <alignment horizontal="justify" vertical="top" wrapText="1"/>
      <protection locked="0"/>
    </xf>
    <xf numFmtId="0" fontId="1" fillId="2" borderId="19" xfId="5" applyFill="1" applyBorder="1" applyAlignment="1" applyProtection="1">
      <alignment horizontal="justify" vertical="top" wrapText="1"/>
      <protection locked="0"/>
    </xf>
    <xf numFmtId="0" fontId="1" fillId="2" borderId="88" xfId="5" applyFill="1" applyBorder="1" applyAlignment="1" applyProtection="1">
      <alignment horizontal="justify" vertical="top" wrapText="1"/>
      <protection locked="0"/>
    </xf>
    <xf numFmtId="0" fontId="40" fillId="2" borderId="20" xfId="5" applyFont="1" applyFill="1" applyBorder="1" applyAlignment="1" applyProtection="1">
      <alignment horizontal="left" vertical="top" wrapText="1"/>
      <protection locked="0"/>
    </xf>
    <xf numFmtId="0" fontId="40" fillId="2" borderId="19" xfId="5" applyFont="1" applyFill="1" applyBorder="1" applyAlignment="1" applyProtection="1">
      <alignment horizontal="left" vertical="top" wrapText="1"/>
      <protection locked="0"/>
    </xf>
    <xf numFmtId="0" fontId="40" fillId="2" borderId="88" xfId="5" applyFont="1" applyFill="1" applyBorder="1" applyAlignment="1" applyProtection="1">
      <alignment horizontal="left" vertical="top" wrapText="1"/>
      <protection locked="0"/>
    </xf>
    <xf numFmtId="0" fontId="1" fillId="2" borderId="13" xfId="5" applyFill="1" applyBorder="1" applyAlignment="1" applyProtection="1">
      <alignment horizontal="left" vertical="top" wrapText="1"/>
      <protection locked="0"/>
    </xf>
    <xf numFmtId="0" fontId="1" fillId="2" borderId="198" xfId="5" applyFill="1" applyBorder="1" applyAlignment="1" applyProtection="1">
      <alignment horizontal="center" wrapText="1"/>
      <protection locked="0"/>
    </xf>
    <xf numFmtId="0" fontId="1" fillId="2" borderId="156" xfId="5" applyFill="1" applyBorder="1" applyAlignment="1" applyProtection="1">
      <alignment horizontal="center" wrapText="1"/>
      <protection locked="0"/>
    </xf>
    <xf numFmtId="0" fontId="1" fillId="2" borderId="199" xfId="5" applyFill="1" applyBorder="1" applyAlignment="1" applyProtection="1">
      <alignment horizontal="center" wrapText="1"/>
      <protection locked="0"/>
    </xf>
    <xf numFmtId="0" fontId="1" fillId="2" borderId="5" xfId="5" applyFill="1" applyBorder="1" applyAlignment="1" applyProtection="1">
      <alignment horizontal="center" wrapText="1"/>
      <protection locked="0"/>
    </xf>
    <xf numFmtId="0" fontId="5" fillId="2" borderId="9" xfId="5" applyFont="1" applyFill="1" applyBorder="1" applyAlignment="1" applyProtection="1">
      <alignment horizontal="center" vertical="center" wrapText="1"/>
      <protection locked="0"/>
    </xf>
    <xf numFmtId="0" fontId="5" fillId="2" borderId="22" xfId="5" applyFont="1" applyFill="1" applyBorder="1" applyAlignment="1" applyProtection="1">
      <alignment horizontal="center" vertical="center" wrapText="1"/>
      <protection locked="0"/>
    </xf>
    <xf numFmtId="0" fontId="62" fillId="7" borderId="84" xfId="5" applyFont="1" applyFill="1" applyBorder="1" applyAlignment="1" applyProtection="1">
      <alignment horizontal="center" vertical="center" wrapText="1"/>
      <protection locked="0"/>
    </xf>
    <xf numFmtId="0" fontId="6" fillId="7" borderId="172" xfId="5" applyFont="1" applyFill="1" applyBorder="1" applyAlignment="1" applyProtection="1">
      <alignment horizontal="center" vertical="center" wrapText="1"/>
      <protection locked="0"/>
    </xf>
    <xf numFmtId="0" fontId="62" fillId="7" borderId="10" xfId="5" applyFont="1" applyFill="1" applyBorder="1" applyAlignment="1" applyProtection="1">
      <alignment horizontal="center" vertical="top" wrapText="1"/>
      <protection locked="0"/>
    </xf>
    <xf numFmtId="0" fontId="6" fillId="7" borderId="170" xfId="5" applyFont="1" applyFill="1" applyBorder="1" applyAlignment="1" applyProtection="1">
      <alignment horizontal="center" vertical="top" wrapText="1"/>
      <protection locked="0"/>
    </xf>
    <xf numFmtId="0" fontId="1" fillId="2" borderId="10" xfId="5" applyFill="1" applyBorder="1" applyAlignment="1" applyProtection="1">
      <alignment vertical="top" wrapText="1"/>
      <protection locked="0"/>
    </xf>
    <xf numFmtId="0" fontId="1" fillId="2" borderId="9" xfId="5" applyFill="1" applyBorder="1" applyAlignment="1" applyProtection="1">
      <alignment vertical="top" wrapText="1"/>
      <protection locked="0"/>
    </xf>
    <xf numFmtId="0" fontId="1" fillId="2" borderId="170" xfId="5" applyFill="1" applyBorder="1" applyAlignment="1" applyProtection="1">
      <alignment vertical="top" wrapText="1"/>
      <protection locked="0"/>
    </xf>
    <xf numFmtId="0" fontId="1" fillId="2" borderId="20" xfId="5" applyFill="1" applyBorder="1" applyAlignment="1" applyProtection="1">
      <alignment vertical="top" wrapText="1"/>
      <protection locked="0"/>
    </xf>
    <xf numFmtId="0" fontId="1" fillId="2" borderId="19" xfId="5" applyFill="1" applyBorder="1" applyAlignment="1" applyProtection="1">
      <alignment vertical="top" wrapText="1"/>
      <protection locked="0"/>
    </xf>
    <xf numFmtId="0" fontId="1" fillId="2" borderId="174" xfId="5" applyFill="1" applyBorder="1" applyAlignment="1" applyProtection="1">
      <alignment vertical="top" wrapText="1"/>
      <protection locked="0"/>
    </xf>
    <xf numFmtId="0" fontId="1" fillId="2" borderId="10" xfId="5" applyFill="1" applyBorder="1" applyAlignment="1" applyProtection="1">
      <alignment horizontal="center" vertical="top" wrapText="1"/>
      <protection locked="0"/>
    </xf>
    <xf numFmtId="0" fontId="1" fillId="2" borderId="170" xfId="5" applyFill="1" applyBorder="1" applyAlignment="1" applyProtection="1">
      <alignment horizontal="center" vertical="top" wrapText="1"/>
      <protection locked="0"/>
    </xf>
    <xf numFmtId="0" fontId="6" fillId="2" borderId="0" xfId="6" applyFont="1" applyFill="1" applyAlignment="1" applyProtection="1">
      <alignment horizontal="center" vertical="center"/>
      <protection locked="0"/>
    </xf>
    <xf numFmtId="0" fontId="38" fillId="0" borderId="142" xfId="0" applyFont="1" applyBorder="1" applyAlignment="1" applyProtection="1">
      <alignment horizontal="center"/>
      <protection locked="0"/>
    </xf>
    <xf numFmtId="0" fontId="38" fillId="0" borderId="141" xfId="0" applyFont="1" applyBorder="1" applyAlignment="1" applyProtection="1">
      <alignment horizontal="center"/>
      <protection locked="0"/>
    </xf>
    <xf numFmtId="0" fontId="0" fillId="0" borderId="142" xfId="0" applyBorder="1" applyAlignment="1" applyProtection="1">
      <alignment horizontal="center"/>
      <protection locked="0"/>
    </xf>
    <xf numFmtId="0" fontId="0" fillId="0" borderId="141" xfId="0" applyBorder="1" applyAlignment="1" applyProtection="1">
      <alignment horizontal="center"/>
      <protection locked="0"/>
    </xf>
    <xf numFmtId="0" fontId="39" fillId="7" borderId="164" xfId="6" applyFont="1" applyFill="1" applyBorder="1" applyAlignment="1" applyProtection="1">
      <alignment horizontal="center" vertical="center" wrapText="1"/>
      <protection locked="0"/>
    </xf>
    <xf numFmtId="0" fontId="39" fillId="7" borderId="131" xfId="6" applyFont="1" applyFill="1" applyBorder="1" applyAlignment="1" applyProtection="1">
      <alignment horizontal="center" vertical="center" wrapText="1"/>
      <protection locked="0"/>
    </xf>
    <xf numFmtId="0" fontId="1" fillId="2" borderId="149" xfId="6" applyFill="1" applyBorder="1" applyAlignment="1" applyProtection="1">
      <alignment horizontal="center" vertical="center" wrapText="1"/>
      <protection locked="0"/>
    </xf>
    <xf numFmtId="0" fontId="1" fillId="2" borderId="106" xfId="6" applyFill="1" applyBorder="1" applyAlignment="1" applyProtection="1">
      <alignment horizontal="center" vertical="center" wrapText="1"/>
      <protection locked="0"/>
    </xf>
    <xf numFmtId="0" fontId="1" fillId="2" borderId="148" xfId="6" applyFill="1" applyBorder="1" applyAlignment="1" applyProtection="1">
      <alignment horizontal="center" vertical="center" wrapText="1"/>
      <protection locked="0"/>
    </xf>
    <xf numFmtId="0" fontId="1" fillId="2" borderId="107" xfId="6" applyFill="1" applyBorder="1" applyAlignment="1" applyProtection="1">
      <alignment horizontal="center" vertical="center" wrapText="1"/>
      <protection locked="0"/>
    </xf>
    <xf numFmtId="0" fontId="1" fillId="2" borderId="148" xfId="6" applyFill="1" applyBorder="1" applyAlignment="1" applyProtection="1">
      <alignment horizontal="justify" vertical="center" wrapText="1"/>
      <protection locked="0"/>
    </xf>
    <xf numFmtId="0" fontId="1" fillId="2" borderId="107" xfId="6" applyFill="1" applyBorder="1" applyAlignment="1" applyProtection="1">
      <alignment horizontal="justify" vertical="center" wrapText="1"/>
      <protection locked="0"/>
    </xf>
    <xf numFmtId="0" fontId="39" fillId="8" borderId="164" xfId="6" applyFont="1" applyFill="1" applyBorder="1" applyAlignment="1" applyProtection="1">
      <alignment horizontal="left" vertical="center" wrapText="1"/>
      <protection locked="0"/>
    </xf>
    <xf numFmtId="0" fontId="39" fillId="8" borderId="131" xfId="6" applyFont="1" applyFill="1" applyBorder="1" applyAlignment="1" applyProtection="1">
      <alignment horizontal="left" vertical="center" wrapText="1"/>
      <protection locked="0"/>
    </xf>
    <xf numFmtId="0" fontId="6" fillId="2" borderId="164" xfId="6" applyFont="1" applyFill="1" applyBorder="1" applyAlignment="1" applyProtection="1">
      <alignment vertical="center" wrapText="1"/>
      <protection locked="0"/>
    </xf>
    <xf numFmtId="0" fontId="6" fillId="2" borderId="131" xfId="6" applyFont="1" applyFill="1" applyBorder="1" applyAlignment="1" applyProtection="1">
      <alignment vertical="center" wrapText="1"/>
      <protection locked="0"/>
    </xf>
    <xf numFmtId="0" fontId="6" fillId="2" borderId="162" xfId="6" applyFont="1" applyFill="1" applyBorder="1" applyAlignment="1" applyProtection="1">
      <alignment vertical="center" wrapText="1"/>
      <protection locked="0"/>
    </xf>
    <xf numFmtId="0" fontId="6" fillId="2" borderId="133" xfId="6" applyFont="1" applyFill="1" applyBorder="1" applyAlignment="1" applyProtection="1">
      <alignment vertical="center" wrapText="1"/>
      <protection locked="0"/>
    </xf>
    <xf numFmtId="0" fontId="6" fillId="2" borderId="5" xfId="6" applyFont="1" applyFill="1" applyBorder="1" applyAlignment="1" applyProtection="1">
      <alignment horizontal="center" vertical="center"/>
      <protection locked="0"/>
    </xf>
    <xf numFmtId="0" fontId="1" fillId="2" borderId="0" xfId="6" applyFill="1" applyAlignment="1" applyProtection="1">
      <alignment horizontal="center" vertical="center" wrapText="1"/>
      <protection locked="0"/>
    </xf>
    <xf numFmtId="0" fontId="6" fillId="2" borderId="9" xfId="6" applyFont="1" applyFill="1" applyBorder="1" applyAlignment="1" applyProtection="1">
      <alignment horizontal="center" vertical="center"/>
      <protection locked="0"/>
    </xf>
    <xf numFmtId="0" fontId="56" fillId="2" borderId="148" xfId="6" applyFont="1" applyFill="1" applyBorder="1" applyAlignment="1" applyProtection="1">
      <alignment horizontal="justify" vertical="center" wrapText="1"/>
      <protection locked="0"/>
    </xf>
    <xf numFmtId="0" fontId="56" fillId="2" borderId="107" xfId="6" applyFont="1" applyFill="1" applyBorder="1" applyAlignment="1" applyProtection="1">
      <alignment horizontal="justify" vertical="center" wrapText="1"/>
      <protection locked="0"/>
    </xf>
    <xf numFmtId="0" fontId="39" fillId="2" borderId="149" xfId="6" applyFont="1" applyFill="1" applyBorder="1" applyAlignment="1" applyProtection="1">
      <alignment horizontal="justify" vertical="center" wrapText="1"/>
      <protection locked="0"/>
    </xf>
    <xf numFmtId="0" fontId="39" fillId="2" borderId="106" xfId="6" applyFont="1" applyFill="1" applyBorder="1" applyAlignment="1" applyProtection="1">
      <alignment horizontal="justify" vertical="center" wrapText="1"/>
      <protection locked="0"/>
    </xf>
    <xf numFmtId="0" fontId="40" fillId="8" borderId="10" xfId="6" applyFont="1" applyFill="1" applyBorder="1" applyAlignment="1" applyProtection="1">
      <alignment horizontal="justify" vertical="center" wrapText="1"/>
      <protection locked="0"/>
    </xf>
    <xf numFmtId="0" fontId="40" fillId="8" borderId="9" xfId="6" applyFont="1" applyFill="1" applyBorder="1" applyAlignment="1" applyProtection="1">
      <alignment horizontal="justify" vertical="center" wrapText="1"/>
      <protection locked="0"/>
    </xf>
    <xf numFmtId="0" fontId="40" fillId="8" borderId="22" xfId="6" applyFont="1" applyFill="1" applyBorder="1" applyAlignment="1" applyProtection="1">
      <alignment horizontal="justify" vertical="center" wrapText="1"/>
      <protection locked="0"/>
    </xf>
    <xf numFmtId="0" fontId="39" fillId="2" borderId="148" xfId="6" applyFont="1" applyFill="1" applyBorder="1" applyAlignment="1" applyProtection="1">
      <alignment horizontal="justify" vertical="center" wrapText="1"/>
      <protection locked="0"/>
    </xf>
    <xf numFmtId="0" fontId="39" fillId="2" borderId="107" xfId="6" applyFont="1" applyFill="1" applyBorder="1" applyAlignment="1" applyProtection="1">
      <alignment horizontal="justify" vertical="center" wrapText="1"/>
      <protection locked="0"/>
    </xf>
    <xf numFmtId="0" fontId="6" fillId="0" borderId="175" xfId="6" applyFont="1" applyBorder="1" applyAlignment="1" applyProtection="1">
      <alignment horizontal="justify" vertical="center" wrapText="1"/>
      <protection locked="0"/>
    </xf>
    <xf numFmtId="0" fontId="6" fillId="0" borderId="136" xfId="6" applyFont="1" applyBorder="1" applyAlignment="1" applyProtection="1">
      <alignment horizontal="justify" vertical="center" wrapText="1"/>
      <protection locked="0"/>
    </xf>
    <xf numFmtId="0" fontId="6" fillId="0" borderId="148" xfId="6" applyFont="1" applyBorder="1" applyAlignment="1" applyProtection="1">
      <alignment horizontal="justify" vertical="center" wrapText="1"/>
      <protection locked="0"/>
    </xf>
    <xf numFmtId="0" fontId="6" fillId="0" borderId="107" xfId="6" applyFont="1" applyBorder="1" applyAlignment="1" applyProtection="1">
      <alignment horizontal="justify" vertical="center" wrapText="1"/>
      <protection locked="0"/>
    </xf>
    <xf numFmtId="0" fontId="20" fillId="2" borderId="149" xfId="6" applyFont="1" applyFill="1" applyBorder="1" applyAlignment="1" applyProtection="1">
      <alignment vertical="center" wrapText="1"/>
      <protection locked="0"/>
    </xf>
    <xf numFmtId="0" fontId="20" fillId="2" borderId="106" xfId="6" applyFont="1" applyFill="1" applyBorder="1" applyAlignment="1" applyProtection="1">
      <alignment vertical="center" wrapText="1"/>
      <protection locked="0"/>
    </xf>
    <xf numFmtId="0" fontId="39" fillId="2" borderId="149" xfId="5" applyFont="1" applyFill="1" applyBorder="1" applyAlignment="1" applyProtection="1">
      <alignment horizontal="left" vertical="center" wrapText="1"/>
      <protection locked="0"/>
    </xf>
    <xf numFmtId="0" fontId="39" fillId="2" borderId="106" xfId="5" applyFont="1" applyFill="1" applyBorder="1" applyAlignment="1" applyProtection="1">
      <alignment horizontal="left" vertical="center" wrapText="1"/>
      <protection locked="0"/>
    </xf>
    <xf numFmtId="0" fontId="6" fillId="0" borderId="148" xfId="6" applyFont="1" applyBorder="1" applyAlignment="1" applyProtection="1">
      <alignment horizontal="center" vertical="center" wrapText="1"/>
      <protection locked="0"/>
    </xf>
    <xf numFmtId="0" fontId="6" fillId="0" borderId="107" xfId="6" applyFont="1" applyBorder="1" applyAlignment="1" applyProtection="1">
      <alignment horizontal="center" vertical="center" wrapText="1"/>
      <protection locked="0"/>
    </xf>
    <xf numFmtId="0" fontId="6" fillId="0" borderId="158" xfId="6" applyFont="1" applyBorder="1" applyAlignment="1" applyProtection="1">
      <alignment horizontal="center" vertical="center" wrapText="1"/>
      <protection locked="0"/>
    </xf>
    <xf numFmtId="0" fontId="39" fillId="7" borderId="149" xfId="6" applyFont="1" applyFill="1" applyBorder="1" applyAlignment="1" applyProtection="1">
      <alignment horizontal="center" vertical="center" wrapText="1"/>
      <protection locked="0"/>
    </xf>
    <xf numFmtId="0" fontId="39" fillId="7" borderId="106" xfId="6" applyFont="1" applyFill="1" applyBorder="1" applyAlignment="1" applyProtection="1">
      <alignment horizontal="center" vertical="center" wrapText="1"/>
      <protection locked="0"/>
    </xf>
    <xf numFmtId="0" fontId="39" fillId="7" borderId="154" xfId="6" applyFont="1" applyFill="1" applyBorder="1" applyAlignment="1" applyProtection="1">
      <alignment horizontal="center" vertical="center" wrapText="1"/>
      <protection locked="0"/>
    </xf>
    <xf numFmtId="0" fontId="40" fillId="2" borderId="155" xfId="6" applyFont="1" applyFill="1" applyBorder="1" applyAlignment="1" applyProtection="1">
      <alignment horizontal="center" vertical="center" wrapText="1"/>
      <protection locked="0"/>
    </xf>
    <xf numFmtId="0" fontId="40" fillId="2" borderId="116" xfId="6" applyFont="1" applyFill="1" applyBorder="1" applyAlignment="1" applyProtection="1">
      <alignment horizontal="center" vertical="center" wrapText="1"/>
      <protection locked="0"/>
    </xf>
    <xf numFmtId="0" fontId="40" fillId="2" borderId="118" xfId="6" applyFont="1" applyFill="1" applyBorder="1" applyAlignment="1" applyProtection="1">
      <alignment horizontal="center" vertical="center" wrapText="1"/>
      <protection locked="0"/>
    </xf>
    <xf numFmtId="0" fontId="6" fillId="7" borderId="157" xfId="6" applyFont="1" applyFill="1" applyBorder="1" applyAlignment="1" applyProtection="1">
      <alignment horizontal="center" vertical="center" wrapText="1"/>
      <protection locked="0"/>
    </xf>
    <xf numFmtId="0" fontId="6" fillId="7" borderId="128" xfId="6" applyFont="1" applyFill="1" applyBorder="1" applyAlignment="1" applyProtection="1">
      <alignment horizontal="center" vertical="center" wrapText="1"/>
      <protection locked="0"/>
    </xf>
    <xf numFmtId="0" fontId="6" fillId="7" borderId="131" xfId="6" applyFont="1" applyFill="1" applyBorder="1" applyAlignment="1" applyProtection="1">
      <alignment horizontal="center" vertical="center" wrapText="1"/>
      <protection locked="0"/>
    </xf>
    <xf numFmtId="0" fontId="6" fillId="7" borderId="158" xfId="6" applyFont="1" applyFill="1" applyBorder="1" applyAlignment="1" applyProtection="1">
      <alignment horizontal="center" vertical="center" wrapText="1"/>
      <protection locked="0"/>
    </xf>
    <xf numFmtId="0" fontId="6" fillId="7" borderId="106" xfId="6" applyFont="1" applyFill="1" applyBorder="1" applyAlignment="1" applyProtection="1">
      <alignment horizontal="center" vertical="center"/>
      <protection locked="0"/>
    </xf>
    <xf numFmtId="0" fontId="6" fillId="7" borderId="154" xfId="6" applyFont="1" applyFill="1" applyBorder="1" applyAlignment="1" applyProtection="1">
      <alignment horizontal="center" vertical="center"/>
      <protection locked="0"/>
    </xf>
    <xf numFmtId="0" fontId="1" fillId="8" borderId="106" xfId="6" applyFill="1" applyBorder="1" applyAlignment="1" applyProtection="1">
      <alignment vertical="center"/>
      <protection locked="0"/>
    </xf>
    <xf numFmtId="0" fontId="1" fillId="8" borderId="154" xfId="6" applyFill="1" applyBorder="1" applyAlignment="1" applyProtection="1">
      <alignment vertical="center"/>
      <protection locked="0"/>
    </xf>
    <xf numFmtId="0" fontId="6" fillId="2" borderId="106" xfId="6" applyFont="1" applyFill="1" applyBorder="1" applyAlignment="1" applyProtection="1">
      <alignment horizontal="center" vertical="center" wrapText="1"/>
      <protection locked="0"/>
    </xf>
    <xf numFmtId="0" fontId="6" fillId="2" borderId="151" xfId="6" applyFont="1" applyFill="1" applyBorder="1" applyAlignment="1" applyProtection="1">
      <alignment horizontal="center" vertical="center" wrapText="1"/>
      <protection locked="0"/>
    </xf>
    <xf numFmtId="0" fontId="6" fillId="7" borderId="106" xfId="6" applyFont="1" applyFill="1" applyBorder="1" applyAlignment="1" applyProtection="1">
      <alignment horizontal="center" vertical="center" wrapText="1"/>
      <protection locked="0"/>
    </xf>
    <xf numFmtId="0" fontId="6" fillId="7" borderId="151" xfId="6" applyFont="1" applyFill="1" applyBorder="1" applyAlignment="1" applyProtection="1">
      <alignment horizontal="center" vertical="center" wrapText="1"/>
      <protection locked="0"/>
    </xf>
    <xf numFmtId="0" fontId="6" fillId="2" borderId="107" xfId="6" applyFont="1" applyFill="1" applyBorder="1" applyAlignment="1" applyProtection="1">
      <alignment horizontal="center" vertical="center" wrapText="1"/>
      <protection locked="0"/>
    </xf>
    <xf numFmtId="0" fontId="6" fillId="2" borderId="147" xfId="6" applyFont="1" applyFill="1" applyBorder="1" applyAlignment="1" applyProtection="1">
      <alignment horizontal="center" vertical="center" wrapText="1"/>
      <protection locked="0"/>
    </xf>
    <xf numFmtId="0" fontId="39" fillId="7" borderId="221" xfId="5" applyFont="1" applyFill="1" applyBorder="1" applyAlignment="1" applyProtection="1">
      <alignment horizontal="center" vertical="center"/>
      <protection locked="0"/>
    </xf>
    <xf numFmtId="0" fontId="39" fillId="7" borderId="222" xfId="5" applyFont="1" applyFill="1" applyBorder="1" applyAlignment="1" applyProtection="1">
      <alignment horizontal="center" vertical="center"/>
      <protection locked="0"/>
    </xf>
    <xf numFmtId="0" fontId="39" fillId="7" borderId="146" xfId="5" applyFont="1" applyFill="1" applyBorder="1" applyAlignment="1" applyProtection="1">
      <alignment horizontal="center" vertical="center"/>
      <protection locked="0"/>
    </xf>
    <xf numFmtId="0" fontId="39" fillId="0" borderId="107" xfId="6" applyFont="1" applyBorder="1" applyAlignment="1" applyProtection="1">
      <alignment vertical="center" wrapText="1"/>
      <protection locked="0"/>
    </xf>
    <xf numFmtId="0" fontId="39" fillId="0" borderId="158" xfId="6" applyFont="1" applyBorder="1" applyAlignment="1" applyProtection="1">
      <alignment vertical="center" wrapText="1"/>
      <protection locked="0"/>
    </xf>
    <xf numFmtId="0" fontId="2" fillId="2" borderId="148" xfId="5" applyFont="1" applyFill="1" applyBorder="1" applyAlignment="1" applyProtection="1">
      <alignment horizontal="center" vertical="center" wrapText="1"/>
      <protection locked="0"/>
    </xf>
    <xf numFmtId="0" fontId="2" fillId="2" borderId="107" xfId="5" applyFont="1" applyFill="1" applyBorder="1" applyAlignment="1" applyProtection="1">
      <alignment horizontal="center" vertical="center" wrapText="1"/>
      <protection locked="0"/>
    </xf>
    <xf numFmtId="0" fontId="2" fillId="2" borderId="158" xfId="5" applyFont="1" applyFill="1" applyBorder="1" applyAlignment="1" applyProtection="1">
      <alignment horizontal="center" vertical="center" wrapText="1"/>
      <protection locked="0"/>
    </xf>
    <xf numFmtId="0" fontId="39" fillId="7" borderId="223" xfId="5" applyFont="1" applyFill="1" applyBorder="1" applyAlignment="1" applyProtection="1">
      <alignment horizontal="center" vertical="center"/>
      <protection locked="0"/>
    </xf>
    <xf numFmtId="0" fontId="39" fillId="7" borderId="151" xfId="6" applyFont="1" applyFill="1" applyBorder="1" applyAlignment="1" applyProtection="1">
      <alignment horizontal="center" vertical="center" wrapText="1"/>
      <protection locked="0"/>
    </xf>
    <xf numFmtId="0" fontId="39" fillId="7" borderId="155" xfId="6" applyFont="1" applyFill="1" applyBorder="1" applyAlignment="1" applyProtection="1">
      <alignment horizontal="center" vertical="center" wrapText="1"/>
      <protection locked="0"/>
    </xf>
    <xf numFmtId="0" fontId="39" fillId="7" borderId="116" xfId="6" applyFont="1" applyFill="1" applyBorder="1" applyAlignment="1" applyProtection="1">
      <alignment horizontal="center" vertical="center" wrapText="1"/>
      <protection locked="0"/>
    </xf>
    <xf numFmtId="0" fontId="39" fillId="7" borderId="118" xfId="6" applyFont="1" applyFill="1" applyBorder="1" applyAlignment="1" applyProtection="1">
      <alignment horizontal="center" vertical="center" wrapText="1"/>
      <protection locked="0"/>
    </xf>
    <xf numFmtId="0" fontId="6" fillId="0" borderId="157" xfId="6" applyFont="1" applyBorder="1" applyAlignment="1" applyProtection="1">
      <alignment horizontal="center" vertical="center" wrapText="1"/>
      <protection locked="0"/>
    </xf>
    <xf numFmtId="0" fontId="6" fillId="0" borderId="128" xfId="6" applyFont="1" applyBorder="1" applyAlignment="1" applyProtection="1">
      <alignment horizontal="center" vertical="center" wrapText="1"/>
      <protection locked="0"/>
    </xf>
    <xf numFmtId="0" fontId="6" fillId="0" borderId="129" xfId="6" applyFont="1" applyBorder="1" applyAlignment="1" applyProtection="1">
      <alignment horizontal="center" vertical="center" wrapText="1"/>
      <protection locked="0"/>
    </xf>
    <xf numFmtId="0" fontId="6" fillId="0" borderId="224" xfId="6" applyFont="1" applyBorder="1" applyAlignment="1" applyProtection="1">
      <alignment horizontal="center" vertical="center" wrapText="1"/>
      <protection locked="0"/>
    </xf>
    <xf numFmtId="0" fontId="6" fillId="0" borderId="217" xfId="6" applyFont="1" applyBorder="1" applyAlignment="1" applyProtection="1">
      <alignment horizontal="center" vertical="center" wrapText="1"/>
      <protection locked="0"/>
    </xf>
    <xf numFmtId="0" fontId="6" fillId="0" borderId="225" xfId="6" applyFont="1" applyBorder="1" applyAlignment="1" applyProtection="1">
      <alignment horizontal="center" vertical="center" wrapText="1"/>
      <protection locked="0"/>
    </xf>
    <xf numFmtId="0" fontId="6" fillId="7" borderId="107" xfId="6" applyFont="1" applyFill="1" applyBorder="1" applyAlignment="1" applyProtection="1">
      <alignment horizontal="center" vertical="center" wrapText="1"/>
      <protection locked="0"/>
    </xf>
    <xf numFmtId="0" fontId="2" fillId="2" borderId="146" xfId="5" applyFont="1" applyFill="1" applyBorder="1" applyAlignment="1" applyProtection="1">
      <alignment horizontal="center" vertical="top" wrapText="1"/>
      <protection locked="0"/>
    </xf>
    <xf numFmtId="0" fontId="2" fillId="2" borderId="143" xfId="5" applyFont="1" applyFill="1" applyBorder="1" applyAlignment="1" applyProtection="1">
      <alignment horizontal="center" vertical="top" wrapText="1"/>
      <protection locked="0"/>
    </xf>
    <xf numFmtId="0" fontId="4" fillId="2" borderId="106" xfId="5" applyFont="1" applyFill="1" applyBorder="1" applyAlignment="1" applyProtection="1">
      <alignment horizontal="center" vertical="center" wrapText="1"/>
      <protection locked="0"/>
    </xf>
    <xf numFmtId="0" fontId="4" fillId="2" borderId="107" xfId="5" applyFont="1" applyFill="1" applyBorder="1" applyAlignment="1" applyProtection="1">
      <alignment horizontal="center" vertical="center" wrapText="1"/>
      <protection locked="0"/>
    </xf>
    <xf numFmtId="0" fontId="4" fillId="2" borderId="158" xfId="5" applyFont="1" applyFill="1" applyBorder="1" applyAlignment="1" applyProtection="1">
      <alignment horizontal="center" vertical="center" wrapText="1"/>
      <protection locked="0"/>
    </xf>
    <xf numFmtId="0" fontId="5" fillId="0" borderId="107" xfId="5" applyFont="1" applyBorder="1" applyAlignment="1" applyProtection="1">
      <alignment horizontal="center" vertical="center" wrapText="1"/>
      <protection locked="0"/>
    </xf>
    <xf numFmtId="0" fontId="5" fillId="0" borderId="158" xfId="5" applyFont="1" applyBorder="1" applyAlignment="1" applyProtection="1">
      <alignment horizontal="center" vertical="center" wrapText="1"/>
      <protection locked="0"/>
    </xf>
    <xf numFmtId="0" fontId="6" fillId="7" borderId="5" xfId="6" applyFont="1" applyFill="1" applyBorder="1" applyAlignment="1" applyProtection="1">
      <alignment horizontal="center" vertical="center" wrapText="1"/>
      <protection locked="0"/>
    </xf>
    <xf numFmtId="0" fontId="6" fillId="7" borderId="7" xfId="6" applyFont="1" applyFill="1" applyBorder="1" applyAlignment="1" applyProtection="1">
      <alignment horizontal="center" vertical="center" wrapText="1"/>
      <protection locked="0"/>
    </xf>
    <xf numFmtId="0" fontId="6" fillId="7" borderId="116" xfId="6" applyFont="1" applyFill="1" applyBorder="1" applyAlignment="1" applyProtection="1">
      <alignment horizontal="center" vertical="center" wrapText="1"/>
      <protection locked="0"/>
    </xf>
    <xf numFmtId="0" fontId="6" fillId="0" borderId="9" xfId="6" applyFont="1" applyBorder="1" applyAlignment="1" applyProtection="1">
      <alignment horizontal="center" vertical="center" wrapText="1"/>
      <protection locked="0"/>
    </xf>
    <xf numFmtId="0" fontId="6" fillId="0" borderId="22" xfId="6" applyFont="1" applyBorder="1" applyAlignment="1" applyProtection="1">
      <alignment horizontal="center" vertical="center" wrapText="1"/>
      <protection locked="0"/>
    </xf>
    <xf numFmtId="0" fontId="6" fillId="0" borderId="209" xfId="6" applyFont="1" applyBorder="1" applyAlignment="1" applyProtection="1">
      <alignment horizontal="center" vertical="center" wrapText="1"/>
      <protection locked="0"/>
    </xf>
    <xf numFmtId="0" fontId="6" fillId="0" borderId="210" xfId="6" applyFont="1" applyBorder="1" applyAlignment="1" applyProtection="1">
      <alignment horizontal="center" vertical="center" wrapText="1"/>
      <protection locked="0"/>
    </xf>
    <xf numFmtId="0" fontId="6" fillId="0" borderId="201" xfId="6" applyFont="1" applyBorder="1" applyAlignment="1" applyProtection="1">
      <alignment horizontal="center" vertical="center" wrapText="1"/>
      <protection locked="0"/>
    </xf>
    <xf numFmtId="0" fontId="6" fillId="7" borderId="117" xfId="6" applyFont="1" applyFill="1" applyBorder="1" applyAlignment="1" applyProtection="1">
      <alignment horizontal="center" vertical="center" wrapText="1"/>
      <protection locked="0"/>
    </xf>
    <xf numFmtId="0" fontId="6" fillId="7" borderId="0" xfId="6" applyFont="1" applyFill="1" applyAlignment="1" applyProtection="1">
      <alignment horizontal="center" vertical="center" wrapText="1"/>
      <protection locked="0"/>
    </xf>
    <xf numFmtId="0" fontId="6" fillId="7" borderId="137" xfId="6" applyFont="1" applyFill="1" applyBorder="1" applyAlignment="1" applyProtection="1">
      <alignment horizontal="center" vertical="center" wrapText="1"/>
      <protection locked="0"/>
    </xf>
    <xf numFmtId="0" fontId="6" fillId="7" borderId="138" xfId="6" applyFont="1" applyFill="1" applyBorder="1" applyAlignment="1" applyProtection="1">
      <alignment horizontal="center" vertical="center" wrapText="1"/>
      <protection locked="0"/>
    </xf>
    <xf numFmtId="0" fontId="6" fillId="7" borderId="132" xfId="6" applyFont="1" applyFill="1" applyBorder="1" applyAlignment="1" applyProtection="1">
      <alignment horizontal="center" vertical="center" wrapText="1"/>
      <protection locked="0"/>
    </xf>
    <xf numFmtId="0" fontId="6" fillId="7" borderId="133" xfId="6" applyFont="1" applyFill="1" applyBorder="1" applyAlignment="1" applyProtection="1">
      <alignment horizontal="center" vertical="center" wrapText="1"/>
      <protection locked="0"/>
    </xf>
    <xf numFmtId="0" fontId="6" fillId="0" borderId="212" xfId="6" applyFont="1" applyBorder="1" applyAlignment="1" applyProtection="1">
      <alignment horizontal="center" vertical="center" wrapText="1"/>
      <protection locked="0"/>
    </xf>
    <xf numFmtId="0" fontId="6" fillId="7" borderId="129" xfId="6" applyFont="1" applyFill="1" applyBorder="1" applyAlignment="1" applyProtection="1">
      <alignment horizontal="center" vertical="center" wrapText="1"/>
      <protection locked="0"/>
    </xf>
    <xf numFmtId="0" fontId="6" fillId="7" borderId="154" xfId="5" applyFont="1" applyFill="1" applyBorder="1" applyAlignment="1" applyProtection="1">
      <alignment horizontal="center" vertical="center" wrapText="1"/>
      <protection locked="0"/>
    </xf>
    <xf numFmtId="0" fontId="5" fillId="2" borderId="135" xfId="5" applyFont="1" applyFill="1" applyBorder="1" applyAlignment="1" applyProtection="1">
      <alignment horizontal="center" vertical="center" wrapText="1"/>
      <protection locked="0"/>
    </xf>
    <xf numFmtId="0" fontId="5" fillId="2" borderId="0" xfId="5" applyFont="1" applyFill="1" applyAlignment="1" applyProtection="1">
      <alignment horizontal="center" vertical="center" wrapText="1"/>
      <protection locked="0"/>
    </xf>
    <xf numFmtId="0" fontId="5" fillId="2" borderId="130" xfId="5" applyFont="1" applyFill="1" applyBorder="1" applyAlignment="1" applyProtection="1">
      <alignment horizontal="center" vertical="center" wrapText="1"/>
      <protection locked="0"/>
    </xf>
    <xf numFmtId="0" fontId="5" fillId="0" borderId="135" xfId="5" applyFont="1" applyBorder="1" applyAlignment="1" applyProtection="1">
      <alignment horizontal="center" vertical="center" wrapText="1"/>
      <protection locked="0"/>
    </xf>
    <xf numFmtId="0" fontId="5" fillId="0" borderId="0" xfId="5" applyFont="1" applyAlignment="1" applyProtection="1">
      <alignment horizontal="center" vertical="center" wrapText="1"/>
      <protection locked="0"/>
    </xf>
    <xf numFmtId="0" fontId="6" fillId="7" borderId="149" xfId="6" applyFont="1" applyFill="1" applyBorder="1" applyAlignment="1" applyProtection="1">
      <alignment horizontal="center" vertical="center" wrapText="1"/>
      <protection locked="0"/>
    </xf>
    <xf numFmtId="0" fontId="21" fillId="2" borderId="148" xfId="6" applyFont="1" applyFill="1" applyBorder="1" applyAlignment="1" applyProtection="1">
      <alignment horizontal="justify" vertical="center" wrapText="1"/>
      <protection locked="0"/>
    </xf>
    <xf numFmtId="0" fontId="21" fillId="2" borderId="107" xfId="6" applyFont="1" applyFill="1" applyBorder="1" applyAlignment="1" applyProtection="1">
      <alignment horizontal="justify" vertical="center" wrapText="1"/>
      <protection locked="0"/>
    </xf>
    <xf numFmtId="0" fontId="21" fillId="2" borderId="158" xfId="6" applyFont="1" applyFill="1" applyBorder="1" applyAlignment="1" applyProtection="1">
      <alignment horizontal="justify" vertical="center" wrapText="1"/>
      <protection locked="0"/>
    </xf>
    <xf numFmtId="0" fontId="39" fillId="7" borderId="107" xfId="6" applyFont="1" applyFill="1" applyBorder="1" applyAlignment="1" applyProtection="1">
      <alignment horizontal="center" vertical="center" wrapText="1"/>
      <protection locked="0"/>
    </xf>
    <xf numFmtId="0" fontId="39" fillId="7" borderId="158" xfId="6" applyFont="1" applyFill="1" applyBorder="1" applyAlignment="1" applyProtection="1">
      <alignment horizontal="center" vertical="center" wrapText="1"/>
      <protection locked="0"/>
    </xf>
    <xf numFmtId="0" fontId="35" fillId="0" borderId="107" xfId="3" applyFont="1" applyBorder="1" applyAlignment="1" applyProtection="1">
      <alignment horizontal="center" vertical="center" wrapText="1"/>
      <protection locked="0"/>
    </xf>
    <xf numFmtId="0" fontId="35" fillId="0" borderId="158" xfId="3" applyFont="1" applyBorder="1" applyAlignment="1" applyProtection="1">
      <alignment horizontal="center" vertical="center" wrapText="1"/>
      <protection locked="0"/>
    </xf>
    <xf numFmtId="0" fontId="6" fillId="0" borderId="107" xfId="5" applyFont="1" applyBorder="1" applyAlignment="1" applyProtection="1">
      <alignment horizontal="center" vertical="center" wrapText="1"/>
      <protection locked="0"/>
    </xf>
    <xf numFmtId="0" fontId="6" fillId="0" borderId="158" xfId="5" applyFont="1" applyBorder="1" applyAlignment="1" applyProtection="1">
      <alignment horizontal="center" vertical="center" wrapText="1"/>
      <protection locked="0"/>
    </xf>
    <xf numFmtId="0" fontId="4" fillId="2" borderId="0" xfId="6" applyFont="1" applyFill="1" applyAlignment="1" applyProtection="1">
      <alignment vertical="center" wrapText="1"/>
      <protection locked="0"/>
    </xf>
    <xf numFmtId="0" fontId="2" fillId="0" borderId="0" xfId="6" applyFont="1" applyAlignment="1" applyProtection="1">
      <alignment vertical="center"/>
      <protection locked="0"/>
    </xf>
    <xf numFmtId="0" fontId="1" fillId="8" borderId="10" xfId="6" applyFill="1" applyBorder="1" applyAlignment="1" applyProtection="1">
      <alignment horizontal="justify" vertical="center" wrapText="1"/>
      <protection locked="0"/>
    </xf>
    <xf numFmtId="0" fontId="1" fillId="8" borderId="9" xfId="6" applyFill="1" applyBorder="1" applyAlignment="1" applyProtection="1">
      <alignment horizontal="justify" vertical="center" wrapText="1"/>
      <protection locked="0"/>
    </xf>
    <xf numFmtId="0" fontId="1" fillId="8" borderId="22" xfId="6" applyFill="1" applyBorder="1" applyAlignment="1" applyProtection="1">
      <alignment horizontal="justify" vertical="center" wrapText="1"/>
      <protection locked="0"/>
    </xf>
    <xf numFmtId="0" fontId="1" fillId="8" borderId="20" xfId="6" applyFill="1" applyBorder="1" applyAlignment="1" applyProtection="1">
      <alignment horizontal="justify" vertical="center" wrapText="1"/>
      <protection locked="0"/>
    </xf>
    <xf numFmtId="0" fontId="1" fillId="8" borderId="19" xfId="6" applyFill="1" applyBorder="1" applyAlignment="1" applyProtection="1">
      <alignment horizontal="justify" vertical="center" wrapText="1"/>
      <protection locked="0"/>
    </xf>
    <xf numFmtId="0" fontId="1" fillId="8" borderId="88" xfId="6" applyFill="1" applyBorder="1" applyAlignment="1" applyProtection="1">
      <alignment horizontal="justify" vertical="center" wrapText="1"/>
      <protection locked="0"/>
    </xf>
    <xf numFmtId="0" fontId="1" fillId="8" borderId="13" xfId="6" applyFill="1" applyBorder="1" applyAlignment="1" applyProtection="1">
      <alignment horizontal="left" vertical="center" wrapText="1"/>
      <protection locked="0"/>
    </xf>
    <xf numFmtId="0" fontId="1" fillId="8" borderId="0" xfId="6" applyFill="1" applyAlignment="1" applyProtection="1">
      <alignment horizontal="left" vertical="center" wrapText="1"/>
      <protection locked="0"/>
    </xf>
    <xf numFmtId="0" fontId="56" fillId="8" borderId="10" xfId="6" applyFont="1" applyFill="1" applyBorder="1" applyAlignment="1" applyProtection="1">
      <alignment horizontal="justify" vertical="center" wrapText="1"/>
      <protection locked="0"/>
    </xf>
    <xf numFmtId="0" fontId="56" fillId="8" borderId="9" xfId="6" applyFont="1" applyFill="1" applyBorder="1" applyAlignment="1" applyProtection="1">
      <alignment horizontal="justify" vertical="center" wrapText="1"/>
      <protection locked="0"/>
    </xf>
    <xf numFmtId="0" fontId="56" fillId="8" borderId="22" xfId="6" applyFont="1" applyFill="1" applyBorder="1" applyAlignment="1" applyProtection="1">
      <alignment horizontal="justify" vertical="center" wrapText="1"/>
      <protection locked="0"/>
    </xf>
    <xf numFmtId="0" fontId="1" fillId="8" borderId="0" xfId="6" applyFill="1" applyAlignment="1" applyProtection="1">
      <alignment horizontal="justify" vertical="center" wrapText="1"/>
      <protection locked="0"/>
    </xf>
    <xf numFmtId="0" fontId="1" fillId="8" borderId="0" xfId="6" applyFill="1" applyAlignment="1" applyProtection="1">
      <alignment horizontal="center" vertical="center" wrapText="1"/>
      <protection locked="0"/>
    </xf>
    <xf numFmtId="0" fontId="1" fillId="8" borderId="5" xfId="6" applyFill="1" applyBorder="1" applyAlignment="1" applyProtection="1">
      <alignment vertical="center" wrapText="1"/>
      <protection locked="0"/>
    </xf>
    <xf numFmtId="0" fontId="1" fillId="8" borderId="7" xfId="6" applyFill="1" applyBorder="1" applyAlignment="1" applyProtection="1">
      <alignment vertical="center" wrapText="1"/>
      <protection locked="0"/>
    </xf>
    <xf numFmtId="0" fontId="1" fillId="7" borderId="35" xfId="6" applyFill="1" applyBorder="1" applyAlignment="1" applyProtection="1">
      <alignment horizontal="center" vertical="center" wrapText="1"/>
      <protection locked="0"/>
    </xf>
    <xf numFmtId="0" fontId="1" fillId="7" borderId="43" xfId="6" applyFill="1" applyBorder="1" applyAlignment="1" applyProtection="1">
      <alignment horizontal="center" vertical="center" wrapText="1"/>
      <protection locked="0"/>
    </xf>
    <xf numFmtId="0" fontId="1" fillId="7" borderId="21" xfId="6" applyFill="1" applyBorder="1" applyAlignment="1" applyProtection="1">
      <alignment horizontal="center" vertical="center" wrapText="1"/>
      <protection locked="0"/>
    </xf>
    <xf numFmtId="0" fontId="1" fillId="8" borderId="106" xfId="6" applyFill="1" applyBorder="1" applyAlignment="1" applyProtection="1">
      <alignment horizontal="center" vertical="center"/>
      <protection locked="0"/>
    </xf>
    <xf numFmtId="0" fontId="6" fillId="2" borderId="149" xfId="6" applyFont="1" applyFill="1" applyBorder="1" applyAlignment="1" applyProtection="1">
      <alignment horizontal="left" vertical="center" wrapText="1"/>
      <protection locked="0"/>
    </xf>
    <xf numFmtId="0" fontId="6" fillId="2" borderId="106" xfId="6" applyFont="1" applyFill="1" applyBorder="1" applyAlignment="1" applyProtection="1">
      <alignment horizontal="left" vertical="center" wrapText="1"/>
      <protection locked="0"/>
    </xf>
    <xf numFmtId="0" fontId="18" fillId="2" borderId="142" xfId="5" applyFont="1" applyFill="1" applyBorder="1" applyAlignment="1" applyProtection="1">
      <alignment horizontal="center" vertical="top" wrapText="1"/>
      <protection locked="0"/>
    </xf>
    <xf numFmtId="0" fontId="18" fillId="2" borderId="141" xfId="5" applyFont="1" applyFill="1" applyBorder="1" applyAlignment="1" applyProtection="1">
      <alignment horizontal="center" vertical="top" wrapText="1"/>
      <protection locked="0"/>
    </xf>
    <xf numFmtId="0" fontId="18" fillId="2" borderId="144" xfId="5" applyFont="1" applyFill="1" applyBorder="1" applyAlignment="1" applyProtection="1">
      <alignment horizontal="center" vertical="top" wrapText="1"/>
      <protection locked="0"/>
    </xf>
    <xf numFmtId="0" fontId="18" fillId="2" borderId="117" xfId="5" applyFont="1" applyFill="1" applyBorder="1" applyAlignment="1" applyProtection="1">
      <alignment horizontal="center" vertical="top" wrapText="1"/>
      <protection locked="0"/>
    </xf>
    <xf numFmtId="0" fontId="18" fillId="2" borderId="0" xfId="5" applyFont="1" applyFill="1" applyAlignment="1" applyProtection="1">
      <alignment horizontal="center" vertical="top" wrapText="1"/>
      <protection locked="0"/>
    </xf>
    <xf numFmtId="0" fontId="18" fillId="2" borderId="130" xfId="5" applyFont="1" applyFill="1" applyBorder="1" applyAlignment="1" applyProtection="1">
      <alignment horizontal="center" vertical="top" wrapText="1"/>
      <protection locked="0"/>
    </xf>
    <xf numFmtId="0" fontId="3" fillId="0" borderId="145" xfId="0" applyFont="1" applyBorder="1" applyAlignment="1" applyProtection="1">
      <alignment horizontal="center"/>
      <protection locked="0"/>
    </xf>
    <xf numFmtId="0" fontId="3" fillId="0" borderId="141" xfId="0" applyFont="1" applyBorder="1" applyAlignment="1" applyProtection="1">
      <alignment horizontal="center"/>
      <protection locked="0"/>
    </xf>
    <xf numFmtId="0" fontId="6" fillId="7" borderId="0" xfId="3" applyFont="1" applyFill="1" applyAlignment="1" applyProtection="1">
      <alignment horizontal="center" vertical="center" wrapText="1"/>
      <protection locked="0"/>
    </xf>
    <xf numFmtId="0" fontId="1" fillId="8" borderId="5" xfId="6" applyFill="1" applyBorder="1" applyAlignment="1" applyProtection="1">
      <alignment horizontal="justify" vertical="center" wrapText="1"/>
      <protection locked="0"/>
    </xf>
    <xf numFmtId="0" fontId="1" fillId="8" borderId="7" xfId="6" applyFill="1" applyBorder="1" applyAlignment="1" applyProtection="1">
      <alignment horizontal="justify" vertical="center" wrapText="1"/>
      <protection locked="0"/>
    </xf>
    <xf numFmtId="0" fontId="6" fillId="8" borderId="160" xfId="6" applyFont="1" applyFill="1" applyBorder="1" applyAlignment="1" applyProtection="1">
      <alignment horizontal="center" vertical="center" wrapText="1"/>
      <protection locked="0"/>
    </xf>
    <xf numFmtId="0" fontId="6" fillId="8" borderId="161" xfId="6" applyFont="1" applyFill="1" applyBorder="1" applyAlignment="1" applyProtection="1">
      <alignment horizontal="center" vertical="center" wrapText="1"/>
      <protection locked="0"/>
    </xf>
    <xf numFmtId="0" fontId="1" fillId="7" borderId="20" xfId="6" applyFill="1" applyBorder="1" applyAlignment="1" applyProtection="1">
      <alignment horizontal="center" vertical="center" wrapText="1"/>
      <protection locked="0"/>
    </xf>
    <xf numFmtId="0" fontId="1" fillId="7" borderId="13" xfId="6" applyFill="1" applyBorder="1" applyAlignment="1" applyProtection="1">
      <alignment horizontal="center" vertical="center" wrapText="1"/>
      <protection locked="0"/>
    </xf>
    <xf numFmtId="0" fontId="1" fillId="7" borderId="8" xfId="6" applyFill="1" applyBorder="1" applyAlignment="1" applyProtection="1">
      <alignment horizontal="center" vertical="center" wrapText="1"/>
      <protection locked="0"/>
    </xf>
    <xf numFmtId="0" fontId="1" fillId="8" borderId="8" xfId="6" applyFill="1" applyBorder="1" applyAlignment="1" applyProtection="1">
      <alignment horizontal="justify" vertical="center" wrapText="1"/>
      <protection locked="0"/>
    </xf>
    <xf numFmtId="0" fontId="19" fillId="7" borderId="8" xfId="6" applyFont="1" applyFill="1" applyBorder="1" applyAlignment="1" applyProtection="1">
      <alignment horizontal="center" vertical="center" wrapText="1"/>
      <protection locked="0"/>
    </xf>
    <xf numFmtId="0" fontId="19" fillId="7" borderId="5" xfId="6" applyFont="1" applyFill="1" applyBorder="1" applyAlignment="1" applyProtection="1">
      <alignment horizontal="center" vertical="center" wrapText="1"/>
      <protection locked="0"/>
    </xf>
    <xf numFmtId="0" fontId="19" fillId="7" borderId="7" xfId="6" applyFont="1" applyFill="1" applyBorder="1" applyAlignment="1" applyProtection="1">
      <alignment horizontal="center" vertical="center" wrapText="1"/>
      <protection locked="0"/>
    </xf>
    <xf numFmtId="0" fontId="6" fillId="7" borderId="13" xfId="3" applyFont="1" applyFill="1" applyBorder="1" applyAlignment="1" applyProtection="1">
      <alignment horizontal="center" vertical="center" wrapText="1"/>
      <protection locked="0"/>
    </xf>
    <xf numFmtId="0" fontId="6" fillId="2" borderId="13"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23" xfId="5" applyFont="1" applyFill="1" applyBorder="1" applyAlignment="1" applyProtection="1">
      <alignment horizontal="center" vertical="center" wrapText="1"/>
      <protection locked="0"/>
    </xf>
    <xf numFmtId="0" fontId="40" fillId="0" borderId="13" xfId="6" applyFont="1" applyBorder="1" applyAlignment="1" applyProtection="1">
      <alignment horizontal="center" vertical="center" wrapText="1"/>
      <protection locked="0"/>
    </xf>
    <xf numFmtId="0" fontId="40" fillId="0" borderId="0" xfId="6" applyFont="1" applyAlignment="1" applyProtection="1">
      <alignment horizontal="center" vertical="center" wrapText="1"/>
      <protection locked="0"/>
    </xf>
    <xf numFmtId="0" fontId="40" fillId="0" borderId="23" xfId="6" applyFont="1" applyBorder="1" applyAlignment="1" applyProtection="1">
      <alignment horizontal="center" vertical="center" wrapText="1"/>
      <protection locked="0"/>
    </xf>
    <xf numFmtId="0" fontId="57" fillId="8" borderId="10" xfId="6" applyFont="1" applyFill="1" applyBorder="1" applyAlignment="1" applyProtection="1">
      <alignment horizontal="justify" vertical="center" wrapText="1"/>
      <protection locked="0"/>
    </xf>
    <xf numFmtId="0" fontId="57" fillId="8" borderId="9" xfId="6" applyFont="1" applyFill="1" applyBorder="1" applyAlignment="1" applyProtection="1">
      <alignment horizontal="justify" vertical="center" wrapText="1"/>
      <protection locked="0"/>
    </xf>
    <xf numFmtId="0" fontId="57" fillId="8" borderId="22" xfId="6" applyFont="1" applyFill="1" applyBorder="1" applyAlignment="1" applyProtection="1">
      <alignment horizontal="justify" vertical="center" wrapText="1"/>
      <protection locked="0"/>
    </xf>
    <xf numFmtId="0" fontId="6" fillId="8" borderId="159" xfId="6" applyFont="1" applyFill="1" applyBorder="1" applyAlignment="1" applyProtection="1">
      <alignment horizontal="center" vertical="center" wrapText="1"/>
      <protection locked="0"/>
    </xf>
    <xf numFmtId="0" fontId="6" fillId="0" borderId="149" xfId="3" applyFont="1" applyBorder="1" applyAlignment="1" applyProtection="1">
      <alignment horizontal="center" vertical="center" wrapText="1"/>
      <protection locked="0"/>
    </xf>
    <xf numFmtId="0" fontId="6" fillId="0" borderId="106" xfId="3" applyFont="1" applyBorder="1" applyAlignment="1" applyProtection="1">
      <alignment horizontal="center" vertical="center" wrapText="1"/>
      <protection locked="0"/>
    </xf>
    <xf numFmtId="0" fontId="6" fillId="0" borderId="107" xfId="3" applyFont="1" applyBorder="1" applyAlignment="1" applyProtection="1">
      <alignment horizontal="center" vertical="center" wrapText="1"/>
      <protection locked="0"/>
    </xf>
    <xf numFmtId="0" fontId="6" fillId="0" borderId="158" xfId="3" applyFont="1" applyBorder="1" applyAlignment="1" applyProtection="1">
      <alignment horizontal="center" vertical="center" wrapText="1"/>
      <protection locked="0"/>
    </xf>
    <xf numFmtId="0" fontId="1" fillId="8" borderId="107" xfId="6" applyFill="1" applyBorder="1" applyAlignment="1" applyProtection="1">
      <alignment vertical="center"/>
      <protection locked="0"/>
    </xf>
    <xf numFmtId="0" fontId="1" fillId="8" borderId="8" xfId="6" applyFill="1" applyBorder="1" applyAlignment="1" applyProtection="1">
      <alignment horizontal="left" vertical="center" wrapText="1"/>
      <protection locked="0"/>
    </xf>
    <xf numFmtId="0" fontId="1" fillId="8" borderId="5" xfId="6" applyFill="1" applyBorder="1" applyAlignment="1" applyProtection="1">
      <alignment horizontal="left" vertical="center" wrapText="1"/>
      <protection locked="0"/>
    </xf>
    <xf numFmtId="0" fontId="1" fillId="8" borderId="7" xfId="6" applyFill="1" applyBorder="1" applyAlignment="1" applyProtection="1">
      <alignment horizontal="left" vertical="center" wrapText="1"/>
      <protection locked="0"/>
    </xf>
    <xf numFmtId="0" fontId="40" fillId="8" borderId="20" xfId="6" applyFont="1" applyFill="1" applyBorder="1" applyAlignment="1" applyProtection="1">
      <alignment horizontal="justify" vertical="center" wrapText="1"/>
      <protection locked="0"/>
    </xf>
    <xf numFmtId="0" fontId="40" fillId="8" borderId="19" xfId="6" applyFont="1" applyFill="1" applyBorder="1" applyAlignment="1" applyProtection="1">
      <alignment horizontal="justify" vertical="center" wrapText="1"/>
      <protection locked="0"/>
    </xf>
    <xf numFmtId="0" fontId="40" fillId="8" borderId="88" xfId="6" applyFont="1" applyFill="1" applyBorder="1" applyAlignment="1" applyProtection="1">
      <alignment horizontal="justify" vertical="center" wrapText="1"/>
      <protection locked="0"/>
    </xf>
    <xf numFmtId="0" fontId="1" fillId="8" borderId="13" xfId="6" applyFill="1" applyBorder="1" applyAlignment="1" applyProtection="1">
      <alignment horizontal="justify" vertical="center" wrapText="1"/>
      <protection locked="0"/>
    </xf>
    <xf numFmtId="0" fontId="68" fillId="8" borderId="10" xfId="6" applyFont="1" applyFill="1" applyBorder="1" applyAlignment="1" applyProtection="1">
      <alignment horizontal="justify" vertical="center" wrapText="1"/>
      <protection locked="0"/>
    </xf>
    <xf numFmtId="0" fontId="6" fillId="8" borderId="10" xfId="6" applyFont="1" applyFill="1" applyBorder="1" applyAlignment="1" applyProtection="1">
      <alignment horizontal="justify" vertical="center" wrapText="1"/>
      <protection locked="0"/>
    </xf>
    <xf numFmtId="0" fontId="6" fillId="8" borderId="9" xfId="6" applyFont="1" applyFill="1" applyBorder="1" applyAlignment="1" applyProtection="1">
      <alignment horizontal="justify" vertical="center" wrapText="1"/>
      <protection locked="0"/>
    </xf>
    <xf numFmtId="0" fontId="6" fillId="8" borderId="22" xfId="6" applyFont="1" applyFill="1" applyBorder="1" applyAlignment="1" applyProtection="1">
      <alignment horizontal="justify" vertical="center" wrapText="1"/>
      <protection locked="0"/>
    </xf>
    <xf numFmtId="0" fontId="6" fillId="8" borderId="35"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21" xfId="0" applyFont="1" applyFill="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7" borderId="241" xfId="7" applyFont="1" applyFill="1" applyBorder="1" applyAlignment="1" applyProtection="1">
      <alignment horizontal="center" vertical="center" wrapText="1"/>
      <protection locked="0"/>
    </xf>
    <xf numFmtId="0" fontId="6" fillId="7" borderId="52" xfId="7" applyFont="1" applyFill="1" applyBorder="1" applyAlignment="1" applyProtection="1">
      <alignment horizontal="center" vertical="center" wrapText="1"/>
      <protection locked="0"/>
    </xf>
    <xf numFmtId="0" fontId="6" fillId="0" borderId="10" xfId="7" applyFont="1" applyBorder="1" applyAlignment="1" applyProtection="1">
      <alignment horizontal="center" vertical="center"/>
      <protection locked="0"/>
    </xf>
    <xf numFmtId="0" fontId="6" fillId="0" borderId="9" xfId="7" applyFont="1" applyBorder="1" applyAlignment="1" applyProtection="1">
      <alignment horizontal="center" vertical="center"/>
      <protection locked="0"/>
    </xf>
    <xf numFmtId="0" fontId="6" fillId="0" borderId="22" xfId="7" applyFont="1" applyBorder="1" applyAlignment="1" applyProtection="1">
      <alignment horizontal="center" vertical="center"/>
      <protection locked="0"/>
    </xf>
    <xf numFmtId="0" fontId="6" fillId="0" borderId="98" xfId="7" applyFont="1" applyBorder="1" applyAlignment="1" applyProtection="1">
      <alignment horizontal="center" vertical="center"/>
      <protection locked="0"/>
    </xf>
    <xf numFmtId="0" fontId="6" fillId="0" borderId="32" xfId="7" applyFont="1" applyBorder="1" applyAlignment="1" applyProtection="1">
      <alignment horizontal="center" vertical="center"/>
      <protection locked="0"/>
    </xf>
    <xf numFmtId="0" fontId="6" fillId="0" borderId="36" xfId="7" applyFont="1" applyBorder="1" applyAlignment="1" applyProtection="1">
      <alignment horizontal="center" vertical="center"/>
      <protection locked="0"/>
    </xf>
    <xf numFmtId="0" fontId="40" fillId="0" borderId="30" xfId="7" applyFont="1" applyBorder="1" applyAlignment="1" applyProtection="1">
      <alignment horizontal="left" vertical="center"/>
      <protection locked="0"/>
    </xf>
    <xf numFmtId="0" fontId="40" fillId="0" borderId="19" xfId="7" applyFont="1" applyBorder="1" applyAlignment="1" applyProtection="1">
      <alignment horizontal="left" vertical="center"/>
      <protection locked="0"/>
    </xf>
    <xf numFmtId="0" fontId="40" fillId="0" borderId="6" xfId="7" applyFont="1" applyBorder="1" applyAlignment="1" applyProtection="1">
      <alignment horizontal="left" vertical="center"/>
      <protection locked="0"/>
    </xf>
    <xf numFmtId="0" fontId="40" fillId="0" borderId="29" xfId="7" applyFont="1" applyBorder="1" applyAlignment="1" applyProtection="1">
      <alignment horizontal="left" vertical="center"/>
      <protection locked="0"/>
    </xf>
    <xf numFmtId="0" fontId="40" fillId="0" borderId="5" xfId="7" applyFont="1" applyBorder="1" applyAlignment="1" applyProtection="1">
      <alignment horizontal="left" vertical="center"/>
      <protection locked="0"/>
    </xf>
    <xf numFmtId="0" fontId="40" fillId="0" borderId="18" xfId="7" applyFont="1" applyBorder="1" applyAlignment="1" applyProtection="1">
      <alignment horizontal="left" vertical="center"/>
      <protection locked="0"/>
    </xf>
    <xf numFmtId="0" fontId="40" fillId="0" borderId="28" xfId="7" applyFont="1" applyBorder="1" applyAlignment="1" applyProtection="1">
      <alignment horizontal="left" vertical="center"/>
      <protection locked="0"/>
    </xf>
    <xf numFmtId="0" fontId="40" fillId="0" borderId="9" xfId="7" applyFont="1" applyBorder="1" applyAlignment="1" applyProtection="1">
      <alignment horizontal="left" vertical="center"/>
      <protection locked="0"/>
    </xf>
    <xf numFmtId="0" fontId="40" fillId="0" borderId="11" xfId="7" applyFont="1" applyBorder="1" applyAlignment="1" applyProtection="1">
      <alignment horizontal="left" vertical="center"/>
      <protection locked="0"/>
    </xf>
    <xf numFmtId="0" fontId="6" fillId="0" borderId="114"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11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2" fillId="0" borderId="5" xfId="0" applyFont="1" applyBorder="1" applyAlignment="1" applyProtection="1">
      <alignment horizontal="center" vertical="center" wrapText="1"/>
      <protection locked="0"/>
    </xf>
    <xf numFmtId="0" fontId="42" fillId="0" borderId="7" xfId="0" applyFont="1" applyBorder="1" applyAlignment="1" applyProtection="1">
      <alignment horizontal="center" vertical="center" wrapText="1"/>
      <protection locked="0"/>
    </xf>
    <xf numFmtId="0" fontId="41" fillId="0" borderId="10" xfId="0" applyFont="1" applyBorder="1" applyAlignment="1" applyProtection="1">
      <alignment horizontal="justify" vertical="center" wrapText="1"/>
      <protection locked="0"/>
    </xf>
    <xf numFmtId="0" fontId="41" fillId="0" borderId="9" xfId="0" applyFont="1" applyBorder="1" applyAlignment="1" applyProtection="1">
      <alignment horizontal="justify" vertical="center" wrapText="1"/>
      <protection locked="0"/>
    </xf>
    <xf numFmtId="0" fontId="42" fillId="7" borderId="10" xfId="0" applyFont="1" applyFill="1" applyBorder="1" applyAlignment="1" applyProtection="1">
      <alignment horizontal="center" vertical="center"/>
      <protection locked="0"/>
    </xf>
    <xf numFmtId="0" fontId="42" fillId="7" borderId="22" xfId="0" applyFont="1" applyFill="1" applyBorder="1" applyAlignment="1" applyProtection="1">
      <alignment horizontal="center" vertical="center"/>
      <protection locked="0"/>
    </xf>
    <xf numFmtId="0" fontId="42" fillId="7" borderId="9" xfId="0" applyFont="1" applyFill="1" applyBorder="1" applyAlignment="1" applyProtection="1">
      <alignment horizontal="center" vertical="center"/>
      <protection locked="0"/>
    </xf>
    <xf numFmtId="0" fontId="11" fillId="0" borderId="10"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5" fillId="0" borderId="10"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42" fillId="7" borderId="1" xfId="0" applyFont="1" applyFill="1" applyBorder="1" applyAlignment="1" applyProtection="1">
      <alignment horizontal="center" vertical="center"/>
      <protection locked="0"/>
    </xf>
    <xf numFmtId="0" fontId="6" fillId="7" borderId="34" xfId="7" applyFont="1" applyFill="1" applyBorder="1" applyAlignment="1" applyProtection="1">
      <alignment horizontal="center" vertical="center"/>
      <protection locked="0"/>
    </xf>
    <xf numFmtId="0" fontId="6" fillId="7" borderId="7" xfId="7" applyFont="1" applyFill="1" applyBorder="1" applyAlignment="1" applyProtection="1">
      <alignment horizontal="center" vertical="center"/>
      <protection locked="0"/>
    </xf>
    <xf numFmtId="0" fontId="6" fillId="7" borderId="21" xfId="7" applyFont="1" applyFill="1" applyBorder="1" applyAlignment="1" applyProtection="1">
      <alignment horizontal="center" vertical="center"/>
      <protection locked="0"/>
    </xf>
    <xf numFmtId="0" fontId="6" fillId="7" borderId="8" xfId="7" applyFont="1" applyFill="1" applyBorder="1" applyAlignment="1" applyProtection="1">
      <alignment horizontal="center" vertical="center"/>
      <protection locked="0"/>
    </xf>
    <xf numFmtId="0" fontId="6" fillId="7" borderId="41" xfId="7" applyFont="1" applyFill="1" applyBorder="1" applyAlignment="1" applyProtection="1">
      <alignment horizontal="center" vertical="center"/>
      <protection locked="0"/>
    </xf>
    <xf numFmtId="0" fontId="1" fillId="0" borderId="2" xfId="7" applyBorder="1" applyAlignment="1" applyProtection="1">
      <alignment horizontal="left" vertical="top" wrapText="1"/>
      <protection locked="0"/>
    </xf>
    <xf numFmtId="0" fontId="1" fillId="0" borderId="22" xfId="7" applyBorder="1" applyAlignment="1" applyProtection="1">
      <alignment horizontal="left" vertical="top" wrapText="1"/>
      <protection locked="0"/>
    </xf>
    <xf numFmtId="0" fontId="1" fillId="0" borderId="1" xfId="7" applyBorder="1" applyAlignment="1" applyProtection="1">
      <alignment horizontal="left" vertical="top" wrapText="1"/>
      <protection locked="0"/>
    </xf>
    <xf numFmtId="0" fontId="1" fillId="0" borderId="10" xfId="7" applyBorder="1" applyAlignment="1" applyProtection="1">
      <alignment horizontal="left" vertical="top" wrapText="1"/>
      <protection locked="0"/>
    </xf>
    <xf numFmtId="0" fontId="1" fillId="0" borderId="15" xfId="7" applyBorder="1" applyAlignment="1" applyProtection="1">
      <alignment horizontal="left" vertical="top" wrapText="1"/>
      <protection locked="0"/>
    </xf>
    <xf numFmtId="0" fontId="1" fillId="0" borderId="39" xfId="7" applyBorder="1" applyAlignment="1" applyProtection="1">
      <alignment horizontal="left" vertical="top" wrapText="1"/>
      <protection locked="0"/>
    </xf>
    <xf numFmtId="0" fontId="1" fillId="0" borderId="36" xfId="7" applyBorder="1" applyAlignment="1" applyProtection="1">
      <alignment horizontal="left" vertical="top" wrapText="1"/>
      <protection locked="0"/>
    </xf>
    <xf numFmtId="0" fontId="1" fillId="0" borderId="101" xfId="7" applyBorder="1" applyAlignment="1" applyProtection="1">
      <alignment horizontal="left" vertical="top" wrapText="1"/>
      <protection locked="0"/>
    </xf>
    <xf numFmtId="0" fontId="1" fillId="0" borderId="98" xfId="7" applyBorder="1" applyAlignment="1" applyProtection="1">
      <alignment horizontal="left" vertical="top" wrapText="1"/>
      <protection locked="0"/>
    </xf>
    <xf numFmtId="0" fontId="1" fillId="0" borderId="40" xfId="7" applyBorder="1" applyAlignment="1" applyProtection="1">
      <alignment horizontal="left" vertical="top" wrapText="1"/>
      <protection locked="0"/>
    </xf>
    <xf numFmtId="0" fontId="42" fillId="0" borderId="10"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0" fontId="6" fillId="0" borderId="233" xfId="7" applyFont="1" applyBorder="1" applyAlignment="1" applyProtection="1">
      <alignment horizontal="center" vertical="center" wrapText="1"/>
      <protection locked="0"/>
    </xf>
    <xf numFmtId="0" fontId="6" fillId="0" borderId="111" xfId="7" applyFont="1" applyBorder="1" applyAlignment="1" applyProtection="1">
      <alignment horizontal="center" vertical="center" wrapText="1"/>
      <protection locked="0"/>
    </xf>
    <xf numFmtId="0" fontId="39" fillId="7" borderId="35" xfId="7" applyFont="1" applyFill="1" applyBorder="1" applyAlignment="1" applyProtection="1">
      <alignment horizontal="center" vertical="center" wrapText="1"/>
      <protection locked="0"/>
    </xf>
    <xf numFmtId="0" fontId="39" fillId="7" borderId="52" xfId="7" applyFont="1" applyFill="1" applyBorder="1" applyAlignment="1" applyProtection="1">
      <alignment horizontal="center" vertical="center" wrapText="1"/>
      <protection locked="0"/>
    </xf>
    <xf numFmtId="0" fontId="39" fillId="7" borderId="96" xfId="7" applyFont="1" applyFill="1" applyBorder="1" applyAlignment="1" applyProtection="1">
      <alignment horizontal="center" vertical="center" wrapText="1"/>
      <protection locked="0"/>
    </xf>
    <xf numFmtId="0" fontId="39" fillId="7" borderId="45" xfId="7" applyFont="1" applyFill="1" applyBorder="1" applyAlignment="1" applyProtection="1">
      <alignment horizontal="center" vertical="center" wrapText="1"/>
      <protection locked="0"/>
    </xf>
    <xf numFmtId="0" fontId="39" fillId="7" borderId="231" xfId="7" applyFont="1" applyFill="1" applyBorder="1" applyAlignment="1" applyProtection="1">
      <alignment horizontal="center" vertical="center" wrapText="1"/>
      <protection locked="0"/>
    </xf>
    <xf numFmtId="0" fontId="6" fillId="0" borderId="84" xfId="7" applyFont="1" applyBorder="1" applyAlignment="1" applyProtection="1">
      <alignment horizontal="center" vertical="center"/>
      <protection locked="0"/>
    </xf>
    <xf numFmtId="0" fontId="6" fillId="0" borderId="85" xfId="7" applyFont="1" applyBorder="1" applyAlignment="1" applyProtection="1">
      <alignment horizontal="center" vertical="center"/>
      <protection locked="0"/>
    </xf>
    <xf numFmtId="0" fontId="6" fillId="0" borderId="87" xfId="7" applyFont="1" applyBorder="1" applyAlignment="1" applyProtection="1">
      <alignment horizontal="center" vertical="center"/>
      <protection locked="0"/>
    </xf>
    <xf numFmtId="0" fontId="6" fillId="8" borderId="1" xfId="7" applyFont="1" applyFill="1" applyBorder="1" applyAlignment="1" applyProtection="1">
      <alignment horizontal="left" vertical="center" wrapText="1"/>
      <protection locked="0"/>
    </xf>
    <xf numFmtId="0" fontId="5" fillId="0" borderId="10"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0" fontId="6" fillId="8" borderId="106" xfId="0" applyFont="1" applyFill="1" applyBorder="1" applyAlignment="1" applyProtection="1">
      <alignment horizontal="center" vertical="center" wrapText="1"/>
      <protection locked="0"/>
    </xf>
    <xf numFmtId="0" fontId="11" fillId="8" borderId="1" xfId="0" applyFont="1" applyFill="1" applyBorder="1" applyAlignment="1" applyProtection="1">
      <alignment horizontal="center" vertical="center" wrapText="1"/>
      <protection locked="0"/>
    </xf>
    <xf numFmtId="0" fontId="11" fillId="8" borderId="10" xfId="0" applyFont="1" applyFill="1" applyBorder="1" applyAlignment="1" applyProtection="1">
      <alignment horizontal="center" vertical="center"/>
      <protection locked="0"/>
    </xf>
    <xf numFmtId="0" fontId="11" fillId="8" borderId="22" xfId="0" applyFont="1" applyFill="1" applyBorder="1" applyAlignment="1" applyProtection="1">
      <alignment horizontal="center" vertical="center"/>
      <protection locked="0"/>
    </xf>
    <xf numFmtId="0" fontId="11" fillId="18" borderId="10" xfId="0" applyFont="1" applyFill="1" applyBorder="1" applyAlignment="1" applyProtection="1">
      <alignment horizontal="center" vertical="center" wrapText="1"/>
      <protection locked="0"/>
    </xf>
    <xf numFmtId="0" fontId="11" fillId="18" borderId="9" xfId="0" applyFont="1" applyFill="1" applyBorder="1" applyAlignment="1" applyProtection="1">
      <alignment horizontal="center" vertical="center" wrapText="1"/>
      <protection locked="0"/>
    </xf>
    <xf numFmtId="0" fontId="11" fillId="18" borderId="22" xfId="0" applyFont="1" applyFill="1" applyBorder="1" applyAlignment="1" applyProtection="1">
      <alignment horizontal="center" vertical="center" wrapText="1"/>
      <protection locked="0"/>
    </xf>
    <xf numFmtId="0" fontId="11" fillId="18" borderId="1" xfId="0" applyFont="1" applyFill="1" applyBorder="1" applyAlignment="1" applyProtection="1">
      <alignment horizontal="center" vertical="center"/>
      <protection locked="0"/>
    </xf>
    <xf numFmtId="0" fontId="11" fillId="18" borderId="20" xfId="0" applyFont="1" applyFill="1" applyBorder="1" applyAlignment="1" applyProtection="1">
      <alignment horizontal="center" vertical="center"/>
      <protection locked="0"/>
    </xf>
    <xf numFmtId="0" fontId="11" fillId="18" borderId="88" xfId="0" applyFont="1" applyFill="1" applyBorder="1" applyAlignment="1" applyProtection="1">
      <alignment horizontal="center" vertical="center"/>
      <protection locked="0"/>
    </xf>
    <xf numFmtId="0" fontId="11" fillId="18" borderId="8" xfId="0" applyFont="1" applyFill="1" applyBorder="1" applyAlignment="1" applyProtection="1">
      <alignment horizontal="center" vertical="center"/>
      <protection locked="0"/>
    </xf>
    <xf numFmtId="0" fontId="11" fillId="18" borderId="7" xfId="0" applyFont="1" applyFill="1" applyBorder="1" applyAlignment="1" applyProtection="1">
      <alignment horizontal="center" vertical="center"/>
      <protection locked="0"/>
    </xf>
    <xf numFmtId="0" fontId="42" fillId="0" borderId="1" xfId="0" applyFont="1" applyBorder="1" applyAlignment="1" applyProtection="1">
      <alignment horizontal="center" vertical="center" wrapText="1"/>
      <protection locked="0"/>
    </xf>
    <xf numFmtId="0" fontId="41" fillId="0" borderId="1" xfId="0" applyFont="1" applyBorder="1" applyAlignment="1" applyProtection="1">
      <alignment horizontal="justify" vertical="center" wrapText="1"/>
      <protection locked="0"/>
    </xf>
    <xf numFmtId="0" fontId="41" fillId="0" borderId="1" xfId="0" applyFont="1" applyBorder="1" applyAlignment="1" applyProtection="1">
      <alignment horizontal="justify" vertical="center"/>
      <protection locked="0"/>
    </xf>
    <xf numFmtId="0" fontId="42" fillId="7" borderId="1" xfId="0" applyFont="1" applyFill="1" applyBorder="1" applyAlignment="1" applyProtection="1">
      <alignment horizontal="center" wrapText="1"/>
      <protection locked="0"/>
    </xf>
    <xf numFmtId="0" fontId="42" fillId="7" borderId="1" xfId="0" applyFont="1" applyFill="1" applyBorder="1" applyAlignment="1" applyProtection="1">
      <alignment horizontal="center"/>
      <protection locked="0"/>
    </xf>
    <xf numFmtId="0" fontId="42" fillId="7" borderId="21" xfId="0" applyFont="1" applyFill="1" applyBorder="1" applyAlignment="1" applyProtection="1">
      <alignment horizontal="center" vertical="center"/>
      <protection locked="0"/>
    </xf>
    <xf numFmtId="0" fontId="42" fillId="7" borderId="10" xfId="0" applyFont="1" applyFill="1" applyBorder="1" applyAlignment="1" applyProtection="1">
      <alignment horizontal="center"/>
      <protection locked="0"/>
    </xf>
    <xf numFmtId="0" fontId="42" fillId="7" borderId="22" xfId="0" applyFont="1" applyFill="1" applyBorder="1" applyAlignment="1" applyProtection="1">
      <alignment horizontal="center"/>
      <protection locked="0"/>
    </xf>
    <xf numFmtId="0" fontId="42" fillId="7" borderId="22" xfId="0" applyFont="1" applyFill="1" applyBorder="1" applyAlignment="1" applyProtection="1">
      <alignment horizontal="center" vertical="center" wrapText="1"/>
      <protection locked="0"/>
    </xf>
    <xf numFmtId="0" fontId="42" fillId="7" borderId="1" xfId="0" applyFont="1" applyFill="1" applyBorder="1" applyAlignment="1" applyProtection="1">
      <alignment horizontal="center" vertical="center" wrapText="1"/>
      <protection locked="0"/>
    </xf>
    <xf numFmtId="0" fontId="42" fillId="0" borderId="10" xfId="0" applyFont="1" applyBorder="1" applyAlignment="1" applyProtection="1">
      <alignment horizontal="center" vertical="center"/>
      <protection locked="0"/>
    </xf>
    <xf numFmtId="0" fontId="42" fillId="0" borderId="22" xfId="0" applyFont="1" applyBorder="1" applyAlignment="1" applyProtection="1">
      <alignment horizontal="center" vertical="center"/>
      <protection locked="0"/>
    </xf>
    <xf numFmtId="0" fontId="41" fillId="0" borderId="10" xfId="0" applyFont="1" applyBorder="1" applyAlignment="1" applyProtection="1">
      <alignment horizontal="left" vertical="center" wrapText="1"/>
      <protection locked="0"/>
    </xf>
    <xf numFmtId="0" fontId="41" fillId="0" borderId="9" xfId="0" applyFont="1" applyBorder="1" applyAlignment="1" applyProtection="1">
      <alignment horizontal="left" vertical="center" wrapText="1"/>
      <protection locked="0"/>
    </xf>
    <xf numFmtId="0" fontId="41" fillId="0" borderId="22" xfId="0" applyFont="1" applyBorder="1" applyAlignment="1" applyProtection="1">
      <alignment horizontal="left" vertical="center" wrapText="1"/>
      <protection locked="0"/>
    </xf>
    <xf numFmtId="0" fontId="42" fillId="8" borderId="1" xfId="0" applyFont="1" applyFill="1" applyBorder="1" applyAlignment="1" applyProtection="1">
      <alignment horizontal="center" vertical="center" wrapText="1"/>
      <protection locked="0"/>
    </xf>
    <xf numFmtId="0" fontId="11" fillId="0" borderId="107" xfId="0" applyFont="1" applyBorder="1" applyAlignment="1" applyProtection="1">
      <alignment horizontal="center" vertical="center" wrapText="1"/>
      <protection locked="0"/>
    </xf>
    <xf numFmtId="0" fontId="11" fillId="0" borderId="116" xfId="0" applyFont="1" applyBorder="1" applyAlignment="1" applyProtection="1">
      <alignment horizontal="center" vertical="center" wrapText="1"/>
      <protection locked="0"/>
    </xf>
    <xf numFmtId="0" fontId="11" fillId="0" borderId="136" xfId="0" applyFont="1" applyBorder="1" applyAlignment="1" applyProtection="1">
      <alignment horizontal="center" vertical="center" wrapText="1"/>
      <protection locked="0"/>
    </xf>
    <xf numFmtId="0" fontId="42" fillId="0" borderId="20" xfId="0" applyFont="1" applyBorder="1" applyAlignment="1" applyProtection="1">
      <alignment horizontal="center" vertical="center" wrapText="1"/>
      <protection locked="0"/>
    </xf>
    <xf numFmtId="0" fontId="42" fillId="0" borderId="88" xfId="0" applyFont="1" applyBorder="1" applyAlignment="1" applyProtection="1">
      <alignment horizontal="center" vertical="center" wrapText="1"/>
      <protection locked="0"/>
    </xf>
    <xf numFmtId="0" fontId="41" fillId="0" borderId="20" xfId="0" applyFont="1" applyBorder="1" applyAlignment="1" applyProtection="1">
      <alignment horizontal="left" vertical="center" wrapText="1"/>
      <protection locked="0"/>
    </xf>
    <xf numFmtId="0" fontId="41" fillId="0" borderId="19" xfId="0" applyFont="1" applyBorder="1" applyAlignment="1" applyProtection="1">
      <alignment horizontal="left" vertical="center" wrapText="1"/>
      <protection locked="0"/>
    </xf>
    <xf numFmtId="0" fontId="11" fillId="0" borderId="9"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protection locked="0"/>
    </xf>
    <xf numFmtId="0" fontId="11" fillId="0" borderId="43" xfId="0" applyFont="1" applyBorder="1" applyAlignment="1" applyProtection="1">
      <alignment horizontal="center" vertical="center" wrapText="1"/>
      <protection locked="0"/>
    </xf>
    <xf numFmtId="0" fontId="9" fillId="0" borderId="10" xfId="0" applyFont="1" applyBorder="1" applyAlignment="1" applyProtection="1">
      <alignment horizontal="justify" vertical="center" wrapText="1"/>
      <protection locked="0"/>
    </xf>
    <xf numFmtId="0" fontId="42" fillId="7" borderId="9" xfId="0" applyFont="1" applyFill="1" applyBorder="1" applyAlignment="1" applyProtection="1">
      <alignment horizontal="center"/>
      <protection locked="0"/>
    </xf>
    <xf numFmtId="0" fontId="42" fillId="0" borderId="1" xfId="0" applyFont="1" applyBorder="1" applyAlignment="1" applyProtection="1">
      <alignment horizontal="center" vertical="center"/>
      <protection locked="0"/>
    </xf>
    <xf numFmtId="0" fontId="5" fillId="8" borderId="1" xfId="0" applyFont="1" applyFill="1" applyBorder="1" applyAlignment="1" applyProtection="1">
      <alignment horizontal="left" vertical="center" wrapText="1"/>
      <protection locked="0"/>
    </xf>
    <xf numFmtId="0" fontId="42" fillId="8" borderId="1" xfId="0" applyFont="1" applyFill="1" applyBorder="1" applyAlignment="1" applyProtection="1">
      <alignment horizontal="left" vertical="center" wrapText="1"/>
      <protection locked="0"/>
    </xf>
    <xf numFmtId="0" fontId="5" fillId="8" borderId="1" xfId="0" applyFont="1" applyFill="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5" fillId="0" borderId="22" xfId="0" applyFont="1" applyBorder="1" applyAlignment="1" applyProtection="1">
      <alignment horizontal="justify" vertical="center" wrapText="1"/>
      <protection locked="0"/>
    </xf>
    <xf numFmtId="0" fontId="11" fillId="8" borderId="43" xfId="7" applyFont="1" applyFill="1" applyBorder="1" applyAlignment="1" applyProtection="1">
      <alignment horizontal="center" vertical="center" wrapText="1"/>
      <protection locked="0"/>
    </xf>
    <xf numFmtId="0" fontId="41" fillId="8" borderId="10" xfId="0" applyFont="1" applyFill="1" applyBorder="1" applyAlignment="1" applyProtection="1">
      <alignment horizontal="justify" vertical="center" wrapText="1"/>
      <protection locked="0"/>
    </xf>
    <xf numFmtId="0" fontId="41" fillId="8" borderId="9" xfId="0" applyFont="1" applyFill="1" applyBorder="1" applyAlignment="1" applyProtection="1">
      <alignment horizontal="justify" vertical="center" wrapText="1"/>
      <protection locked="0"/>
    </xf>
    <xf numFmtId="0" fontId="11" fillId="8" borderId="10" xfId="0" applyFont="1" applyFill="1" applyBorder="1" applyAlignment="1" applyProtection="1">
      <alignment horizontal="center" vertical="center" wrapText="1"/>
      <protection locked="0"/>
    </xf>
    <xf numFmtId="0" fontId="11" fillId="8" borderId="22" xfId="0" applyFont="1" applyFill="1" applyBorder="1" applyAlignment="1" applyProtection="1">
      <alignment horizontal="center" vertical="center" wrapText="1"/>
      <protection locked="0"/>
    </xf>
    <xf numFmtId="0" fontId="5" fillId="8" borderId="10" xfId="0" applyFont="1" applyFill="1" applyBorder="1" applyAlignment="1" applyProtection="1">
      <alignment horizontal="justify" vertical="center" wrapText="1"/>
      <protection locked="0"/>
    </xf>
    <xf numFmtId="0" fontId="5" fillId="8" borderId="9" xfId="0" applyFont="1" applyFill="1" applyBorder="1" applyAlignment="1" applyProtection="1">
      <alignment horizontal="justify" vertical="center" wrapText="1"/>
      <protection locked="0"/>
    </xf>
    <xf numFmtId="0" fontId="6" fillId="8" borderId="233" xfId="7" applyFont="1" applyFill="1" applyBorder="1" applyAlignment="1" applyProtection="1">
      <alignment horizontal="center" vertical="center" wrapText="1"/>
      <protection locked="0"/>
    </xf>
    <xf numFmtId="0" fontId="6" fillId="0" borderId="2" xfId="7" applyFont="1" applyBorder="1" applyAlignment="1" applyProtection="1">
      <alignment horizontal="center" vertical="center"/>
      <protection locked="0"/>
    </xf>
    <xf numFmtId="0" fontId="6" fillId="2" borderId="233" xfId="7" applyFont="1" applyFill="1" applyBorder="1" applyAlignment="1" applyProtection="1">
      <alignment horizontal="center" vertical="center" wrapText="1"/>
      <protection locked="0"/>
    </xf>
    <xf numFmtId="0" fontId="6" fillId="2" borderId="111" xfId="7" applyFont="1" applyFill="1" applyBorder="1" applyAlignment="1" applyProtection="1">
      <alignment horizontal="center" vertical="center" wrapText="1"/>
      <protection locked="0"/>
    </xf>
    <xf numFmtId="0" fontId="6" fillId="7" borderId="237" xfId="7" applyFont="1" applyFill="1" applyBorder="1" applyAlignment="1" applyProtection="1">
      <alignment horizontal="center" vertical="center" wrapText="1"/>
      <protection locked="0"/>
    </xf>
    <xf numFmtId="0" fontId="6" fillId="7" borderId="238" xfId="7" applyFont="1" applyFill="1" applyBorder="1" applyAlignment="1" applyProtection="1">
      <alignment horizontal="center" vertical="center" wrapText="1"/>
      <protection locked="0"/>
    </xf>
    <xf numFmtId="0" fontId="6" fillId="2" borderId="238" xfId="7" applyFont="1" applyFill="1" applyBorder="1" applyAlignment="1" applyProtection="1">
      <alignment horizontal="center" vertical="center" wrapText="1"/>
      <protection locked="0"/>
    </xf>
    <xf numFmtId="0" fontId="6" fillId="8" borderId="239" xfId="7" applyFont="1" applyFill="1" applyBorder="1" applyAlignment="1" applyProtection="1">
      <alignment horizontal="center" vertical="center" wrapText="1"/>
      <protection locked="0"/>
    </xf>
    <xf numFmtId="0" fontId="6" fillId="2" borderId="240" xfId="7" applyFont="1" applyFill="1" applyBorder="1" applyAlignment="1" applyProtection="1">
      <alignment horizontal="center" vertical="center" wrapText="1"/>
      <protection locked="0"/>
    </xf>
    <xf numFmtId="0" fontId="6" fillId="0" borderId="21" xfId="7" applyFont="1" applyBorder="1" applyAlignment="1" applyProtection="1">
      <alignment horizontal="center" vertical="center"/>
      <protection locked="0"/>
    </xf>
    <xf numFmtId="0" fontId="6" fillId="0" borderId="8" xfId="7" applyFont="1" applyBorder="1" applyAlignment="1" applyProtection="1">
      <alignment horizontal="center" vertical="center"/>
      <protection locked="0"/>
    </xf>
    <xf numFmtId="0" fontId="6" fillId="0" borderId="41" xfId="7" applyFont="1" applyBorder="1" applyAlignment="1" applyProtection="1">
      <alignment horizontal="center" vertical="center"/>
      <protection locked="0"/>
    </xf>
    <xf numFmtId="0" fontId="40" fillId="2" borderId="28" xfId="7" applyFont="1" applyFill="1" applyBorder="1" applyAlignment="1" applyProtection="1">
      <alignment horizontal="left" vertical="center"/>
      <protection locked="0"/>
    </xf>
    <xf numFmtId="0" fontId="40" fillId="2" borderId="9" xfId="7" applyFont="1" applyFill="1" applyBorder="1" applyAlignment="1" applyProtection="1">
      <alignment horizontal="left" vertical="center"/>
      <protection locked="0"/>
    </xf>
    <xf numFmtId="0" fontId="6" fillId="2" borderId="4" xfId="7" applyFont="1" applyFill="1" applyBorder="1" applyAlignment="1" applyProtection="1">
      <alignment horizontal="center" vertical="center" wrapText="1"/>
      <protection locked="0"/>
    </xf>
    <xf numFmtId="0" fontId="6" fillId="2" borderId="0" xfId="7" applyFont="1" applyFill="1" applyAlignment="1" applyProtection="1">
      <alignment horizontal="center" vertical="center" wrapText="1"/>
      <protection locked="0"/>
    </xf>
    <xf numFmtId="0" fontId="6" fillId="2" borderId="25" xfId="7" applyFont="1" applyFill="1" applyBorder="1" applyAlignment="1" applyProtection="1">
      <alignment horizontal="center" vertical="center" wrapText="1"/>
      <protection locked="0"/>
    </xf>
    <xf numFmtId="0" fontId="39" fillId="7" borderId="95" xfId="7" applyFont="1" applyFill="1" applyBorder="1" applyAlignment="1" applyProtection="1">
      <alignment horizontal="center" vertical="center" wrapText="1"/>
      <protection locked="0"/>
    </xf>
    <xf numFmtId="0" fontId="39" fillId="7" borderId="95" xfId="7" applyFont="1" applyFill="1" applyBorder="1" applyAlignment="1" applyProtection="1">
      <alignment horizontal="center" vertical="center"/>
      <protection locked="0"/>
    </xf>
    <xf numFmtId="0" fontId="39" fillId="7" borderId="96" xfId="7" applyFont="1" applyFill="1" applyBorder="1" applyAlignment="1" applyProtection="1">
      <alignment horizontal="center" vertical="center"/>
      <protection locked="0"/>
    </xf>
    <xf numFmtId="0" fontId="39" fillId="7" borderId="97" xfId="7" applyFont="1" applyFill="1" applyBorder="1" applyAlignment="1" applyProtection="1">
      <alignment horizontal="center" vertical="center"/>
      <protection locked="0"/>
    </xf>
    <xf numFmtId="0" fontId="6" fillId="7" borderId="102" xfId="7" applyFont="1" applyFill="1" applyBorder="1" applyAlignment="1" applyProtection="1">
      <alignment horizontal="center" vertical="center"/>
      <protection locked="0"/>
    </xf>
    <xf numFmtId="0" fontId="6" fillId="7" borderId="232" xfId="7" applyFont="1" applyFill="1" applyBorder="1" applyAlignment="1" applyProtection="1">
      <alignment horizontal="center" vertical="center"/>
      <protection locked="0"/>
    </xf>
    <xf numFmtId="0" fontId="6" fillId="7" borderId="52" xfId="7" applyFont="1" applyFill="1" applyBorder="1" applyAlignment="1" applyProtection="1">
      <alignment horizontal="center" vertical="center"/>
      <protection locked="0"/>
    </xf>
    <xf numFmtId="0" fontId="6" fillId="7" borderId="17" xfId="7" applyFont="1" applyFill="1" applyBorder="1" applyAlignment="1" applyProtection="1">
      <alignment horizontal="center" vertical="center"/>
      <protection locked="0"/>
    </xf>
    <xf numFmtId="0" fontId="6" fillId="7" borderId="53" xfId="7" applyFont="1" applyFill="1" applyBorder="1" applyAlignment="1" applyProtection="1">
      <alignment horizontal="center" vertical="center"/>
      <protection locked="0"/>
    </xf>
    <xf numFmtId="0" fontId="40" fillId="2" borderId="86" xfId="7" applyFont="1" applyFill="1" applyBorder="1" applyAlignment="1" applyProtection="1">
      <alignment horizontal="left" vertical="center"/>
      <protection locked="0"/>
    </xf>
    <xf numFmtId="0" fontId="40" fillId="2" borderId="85" xfId="7" applyFont="1" applyFill="1" applyBorder="1" applyAlignment="1" applyProtection="1">
      <alignment horizontal="left" vertical="center"/>
      <protection locked="0"/>
    </xf>
    <xf numFmtId="0" fontId="39" fillId="0" borderId="29" xfId="7" applyFont="1" applyBorder="1" applyAlignment="1" applyProtection="1">
      <alignment horizontal="center" vertical="center" textRotation="90" wrapText="1"/>
      <protection locked="0"/>
    </xf>
    <xf numFmtId="0" fontId="39" fillId="0" borderId="28" xfId="7" applyFont="1" applyBorder="1" applyAlignment="1" applyProtection="1">
      <alignment horizontal="center" vertical="center" textRotation="90" wrapText="1"/>
      <protection locked="0"/>
    </xf>
    <xf numFmtId="0" fontId="39" fillId="7" borderId="94" xfId="7" applyFont="1" applyFill="1" applyBorder="1" applyAlignment="1" applyProtection="1">
      <alignment horizontal="center" vertical="center" wrapText="1"/>
      <protection locked="0"/>
    </xf>
    <xf numFmtId="0" fontId="39" fillId="7" borderId="97" xfId="7" applyFont="1" applyFill="1" applyBorder="1" applyAlignment="1" applyProtection="1">
      <alignment horizontal="center" vertical="center" wrapText="1"/>
      <protection locked="0"/>
    </xf>
    <xf numFmtId="0" fontId="40" fillId="0" borderId="86" xfId="7" applyFont="1" applyBorder="1" applyAlignment="1" applyProtection="1">
      <alignment horizontal="left" vertical="center"/>
      <protection locked="0"/>
    </xf>
    <xf numFmtId="0" fontId="40" fillId="0" borderId="85" xfId="7" applyFont="1" applyBorder="1" applyAlignment="1" applyProtection="1">
      <alignment horizontal="left" vertical="center"/>
      <protection locked="0"/>
    </xf>
    <xf numFmtId="0" fontId="40" fillId="0" borderId="12" xfId="7" applyFont="1" applyBorder="1" applyAlignment="1" applyProtection="1">
      <alignment horizontal="left" vertical="center"/>
      <protection locked="0"/>
    </xf>
    <xf numFmtId="0" fontId="4" fillId="2" borderId="47" xfId="5" applyFont="1" applyFill="1" applyBorder="1" applyAlignment="1" applyProtection="1">
      <alignment horizontal="center" vertical="center" wrapText="1"/>
      <protection locked="0"/>
    </xf>
    <xf numFmtId="0" fontId="4" fillId="2" borderId="60" xfId="5" applyFont="1" applyFill="1" applyBorder="1" applyAlignment="1" applyProtection="1">
      <alignment horizontal="center" vertical="center" wrapText="1"/>
      <protection locked="0"/>
    </xf>
    <xf numFmtId="0" fontId="4" fillId="7" borderId="94" xfId="7" applyFont="1" applyFill="1" applyBorder="1" applyAlignment="1" applyProtection="1">
      <alignment horizontal="center" vertical="center" wrapText="1"/>
      <protection locked="0"/>
    </xf>
    <xf numFmtId="0" fontId="4" fillId="7" borderId="231" xfId="7" applyFont="1" applyFill="1" applyBorder="1" applyAlignment="1" applyProtection="1">
      <alignment horizontal="center" vertical="center" wrapText="1"/>
      <protection locked="0"/>
    </xf>
    <xf numFmtId="0" fontId="4" fillId="7" borderId="95" xfId="7" applyFont="1" applyFill="1" applyBorder="1" applyAlignment="1" applyProtection="1">
      <alignment horizontal="center" vertical="center" wrapText="1"/>
      <protection locked="0"/>
    </xf>
    <xf numFmtId="0" fontId="4" fillId="7" borderId="96" xfId="7" applyFont="1" applyFill="1" applyBorder="1" applyAlignment="1" applyProtection="1">
      <alignment horizontal="center" vertical="center" wrapText="1"/>
      <protection locked="0"/>
    </xf>
    <xf numFmtId="0" fontId="4" fillId="7" borderId="97" xfId="7" applyFont="1" applyFill="1" applyBorder="1" applyAlignment="1" applyProtection="1">
      <alignment horizontal="center" vertical="center" wrapText="1"/>
      <protection locked="0"/>
    </xf>
    <xf numFmtId="0" fontId="39" fillId="0" borderId="14" xfId="7" applyFont="1" applyBorder="1" applyAlignment="1" applyProtection="1">
      <alignment horizontal="center" vertical="center" textRotation="90" wrapText="1"/>
      <protection locked="0"/>
    </xf>
    <xf numFmtId="0" fontId="39" fillId="0" borderId="0" xfId="7" applyFont="1" applyAlignment="1" applyProtection="1">
      <alignment horizontal="center" vertical="center" textRotation="90" wrapText="1"/>
      <protection locked="0"/>
    </xf>
    <xf numFmtId="0" fontId="39" fillId="7" borderId="44" xfId="7" applyFont="1" applyFill="1" applyBorder="1" applyAlignment="1" applyProtection="1">
      <alignment horizontal="center" vertical="center" wrapText="1"/>
      <protection locked="0"/>
    </xf>
    <xf numFmtId="0" fontId="39" fillId="7" borderId="14" xfId="7" applyFont="1" applyFill="1" applyBorder="1" applyAlignment="1" applyProtection="1">
      <alignment horizontal="center" vertical="center" wrapText="1"/>
      <protection locked="0"/>
    </xf>
    <xf numFmtId="0" fontId="39" fillId="7" borderId="26" xfId="7" applyFont="1" applyFill="1" applyBorder="1" applyAlignment="1" applyProtection="1">
      <alignment horizontal="center" vertical="center" wrapText="1"/>
      <protection locked="0"/>
    </xf>
    <xf numFmtId="0" fontId="6" fillId="7" borderId="218" xfId="7" applyFont="1" applyFill="1" applyBorder="1" applyAlignment="1" applyProtection="1">
      <alignment horizontal="center" vertical="center" wrapText="1"/>
      <protection locked="0"/>
    </xf>
    <xf numFmtId="0" fontId="6" fillId="7" borderId="205" xfId="7" applyFont="1" applyFill="1" applyBorder="1" applyAlignment="1" applyProtection="1">
      <alignment horizontal="center" vertical="center" wrapText="1"/>
      <protection locked="0"/>
    </xf>
    <xf numFmtId="0" fontId="6" fillId="7" borderId="236" xfId="7" applyFont="1" applyFill="1" applyBorder="1" applyAlignment="1" applyProtection="1">
      <alignment horizontal="center" vertical="center" wrapText="1"/>
      <protection locked="0"/>
    </xf>
    <xf numFmtId="0" fontId="6" fillId="7" borderId="219" xfId="7" applyFont="1" applyFill="1" applyBorder="1" applyAlignment="1" applyProtection="1">
      <alignment horizontal="center" vertical="center" wrapText="1"/>
      <protection locked="0"/>
    </xf>
    <xf numFmtId="0" fontId="6" fillId="7" borderId="220" xfId="7" applyFont="1" applyFill="1" applyBorder="1" applyAlignment="1" applyProtection="1">
      <alignment horizontal="center" vertical="center" wrapText="1"/>
      <protection locked="0"/>
    </xf>
    <xf numFmtId="0" fontId="6" fillId="7" borderId="210" xfId="7" applyFont="1" applyFill="1" applyBorder="1" applyAlignment="1" applyProtection="1">
      <alignment horizontal="center" vertical="center" wrapText="1"/>
      <protection locked="0"/>
    </xf>
    <xf numFmtId="0" fontId="6" fillId="7" borderId="214" xfId="7" applyFont="1" applyFill="1" applyBorder="1" applyAlignment="1" applyProtection="1">
      <alignment horizontal="center" vertical="center" wrapText="1"/>
      <protection locked="0"/>
    </xf>
    <xf numFmtId="0" fontId="6" fillId="7" borderId="215" xfId="7" applyFont="1" applyFill="1" applyBorder="1" applyAlignment="1" applyProtection="1">
      <alignment horizontal="center" vertical="center" wrapText="1"/>
      <protection locked="0"/>
    </xf>
    <xf numFmtId="0" fontId="5" fillId="0" borderId="92" xfId="5" applyFont="1" applyBorder="1" applyAlignment="1" applyProtection="1">
      <alignment horizontal="center" vertical="center" wrapText="1"/>
      <protection locked="0"/>
    </xf>
    <xf numFmtId="0" fontId="5" fillId="0" borderId="93" xfId="5" applyFont="1" applyBorder="1" applyAlignment="1" applyProtection="1">
      <alignment horizontal="center" vertical="center" wrapText="1"/>
      <protection locked="0"/>
    </xf>
    <xf numFmtId="0" fontId="5" fillId="2" borderId="92" xfId="5" applyFont="1" applyFill="1" applyBorder="1" applyAlignment="1" applyProtection="1">
      <alignment horizontal="center" vertical="center" wrapText="1"/>
      <protection locked="0"/>
    </xf>
    <xf numFmtId="0" fontId="2" fillId="2" borderId="55" xfId="5" applyFont="1" applyFill="1" applyBorder="1" applyAlignment="1" applyProtection="1">
      <alignment horizontal="center" vertical="top" wrapText="1"/>
      <protection locked="0"/>
    </xf>
    <xf numFmtId="0" fontId="2" fillId="2" borderId="230" xfId="5" applyFont="1" applyFill="1" applyBorder="1" applyAlignment="1" applyProtection="1">
      <alignment horizontal="center" vertical="top" wrapText="1"/>
      <protection locked="0"/>
    </xf>
    <xf numFmtId="0" fontId="2" fillId="2" borderId="56" xfId="5" applyFont="1" applyFill="1" applyBorder="1" applyAlignment="1" applyProtection="1">
      <alignment horizontal="center" vertical="top" wrapText="1"/>
      <protection locked="0"/>
    </xf>
    <xf numFmtId="0" fontId="2" fillId="2" borderId="57" xfId="5" applyFont="1" applyFill="1" applyBorder="1" applyAlignment="1" applyProtection="1">
      <alignment horizontal="center" vertical="top" wrapText="1"/>
      <protection locked="0"/>
    </xf>
    <xf numFmtId="0" fontId="2" fillId="2" borderId="105" xfId="5" applyFont="1" applyFill="1" applyBorder="1" applyAlignment="1" applyProtection="1">
      <alignment horizontal="center" vertical="top" wrapText="1"/>
      <protection locked="0"/>
    </xf>
    <xf numFmtId="0" fontId="2" fillId="2" borderId="47" xfId="5" applyFont="1" applyFill="1" applyBorder="1" applyAlignment="1" applyProtection="1">
      <alignment horizontal="center" vertical="top" wrapText="1"/>
      <protection locked="0"/>
    </xf>
    <xf numFmtId="0" fontId="2" fillId="2" borderId="91" xfId="5" applyFont="1" applyFill="1" applyBorder="1" applyAlignment="1" applyProtection="1">
      <alignment horizontal="center" vertical="top" wrapText="1"/>
      <protection locked="0"/>
    </xf>
    <xf numFmtId="0" fontId="2" fillId="2" borderId="191" xfId="5" applyFont="1" applyFill="1" applyBorder="1" applyAlignment="1" applyProtection="1">
      <alignment horizontal="center" vertical="top" wrapText="1"/>
      <protection locked="0"/>
    </xf>
    <xf numFmtId="0" fontId="2" fillId="2" borderId="92" xfId="5" applyFont="1" applyFill="1" applyBorder="1" applyAlignment="1" applyProtection="1">
      <alignment horizontal="center" vertical="top" wrapText="1"/>
      <protection locked="0"/>
    </xf>
    <xf numFmtId="0" fontId="1" fillId="2" borderId="56" xfId="5" applyFill="1" applyBorder="1" applyAlignment="1" applyProtection="1">
      <alignment horizontal="center" vertical="top" wrapText="1"/>
      <protection locked="0"/>
    </xf>
    <xf numFmtId="0" fontId="1" fillId="2" borderId="59" xfId="5" applyFill="1" applyBorder="1" applyAlignment="1" applyProtection="1">
      <alignment horizontal="center" vertical="top" wrapText="1"/>
      <protection locked="0"/>
    </xf>
    <xf numFmtId="0" fontId="3" fillId="0" borderId="56" xfId="0" applyFont="1" applyBorder="1" applyAlignment="1" applyProtection="1">
      <alignment horizontal="center"/>
      <protection locked="0"/>
    </xf>
    <xf numFmtId="0" fontId="6" fillId="7" borderId="235" xfId="7" applyFont="1" applyFill="1" applyBorder="1" applyAlignment="1" applyProtection="1">
      <alignment horizontal="center" vertical="center"/>
      <protection locked="0"/>
    </xf>
    <xf numFmtId="0" fontId="6" fillId="7" borderId="203" xfId="7" applyFont="1" applyFill="1" applyBorder="1" applyAlignment="1" applyProtection="1">
      <alignment horizontal="center" vertical="center" wrapText="1"/>
      <protection locked="0"/>
    </xf>
    <xf numFmtId="0" fontId="6" fillId="7" borderId="208" xfId="7" applyFont="1" applyFill="1" applyBorder="1" applyAlignment="1" applyProtection="1">
      <alignment horizontal="center" vertical="center" wrapText="1"/>
      <protection locked="0"/>
    </xf>
    <xf numFmtId="0" fontId="2" fillId="2" borderId="4" xfId="7" applyFont="1" applyFill="1" applyBorder="1" applyAlignment="1" applyProtection="1">
      <alignment horizontal="center" vertical="center" wrapText="1"/>
      <protection locked="0"/>
    </xf>
    <xf numFmtId="0" fontId="2" fillId="2" borderId="0" xfId="7" applyFont="1" applyFill="1" applyAlignment="1" applyProtection="1">
      <alignment horizontal="center" vertical="center" wrapText="1"/>
      <protection locked="0"/>
    </xf>
    <xf numFmtId="0" fontId="2" fillId="2" borderId="25" xfId="7" applyFont="1" applyFill="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6" fillId="8" borderId="2" xfId="0" applyFont="1" applyFill="1" applyBorder="1" applyAlignment="1" applyProtection="1">
      <alignment horizontal="center" vertical="center" wrapText="1"/>
      <protection locked="0"/>
    </xf>
    <xf numFmtId="0" fontId="42" fillId="7" borderId="100" xfId="0" applyFont="1" applyFill="1" applyBorder="1" applyAlignment="1" applyProtection="1">
      <alignment horizontal="center" vertical="center"/>
      <protection locked="0"/>
    </xf>
    <xf numFmtId="0" fontId="42" fillId="7" borderId="101" xfId="0" applyFont="1" applyFill="1" applyBorder="1" applyAlignment="1" applyProtection="1">
      <alignment horizontal="center" vertical="center"/>
      <protection locked="0"/>
    </xf>
    <xf numFmtId="0" fontId="42" fillId="7" borderId="39" xfId="0" applyFont="1" applyFill="1" applyBorder="1" applyAlignment="1" applyProtection="1">
      <alignment horizontal="center"/>
      <protection locked="0"/>
    </xf>
    <xf numFmtId="0" fontId="42" fillId="7" borderId="101" xfId="0" applyFont="1" applyFill="1" applyBorder="1" applyAlignment="1" applyProtection="1">
      <alignment horizontal="center"/>
      <protection locked="0"/>
    </xf>
    <xf numFmtId="0" fontId="41" fillId="0" borderId="21" xfId="0" applyFont="1" applyBorder="1" applyAlignment="1" applyProtection="1">
      <alignment horizontal="justify" vertical="center" wrapText="1"/>
      <protection locked="0"/>
    </xf>
    <xf numFmtId="0" fontId="42" fillId="0" borderId="2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0" fontId="42" fillId="7" borderId="37" xfId="0" applyFont="1" applyFill="1" applyBorder="1" applyAlignment="1" applyProtection="1">
      <alignment horizontal="center" wrapText="1"/>
      <protection locked="0"/>
    </xf>
    <xf numFmtId="0" fontId="42" fillId="7" borderId="100" xfId="0" applyFont="1" applyFill="1" applyBorder="1" applyAlignment="1" applyProtection="1">
      <alignment horizontal="center" wrapText="1"/>
      <protection locked="0"/>
    </xf>
    <xf numFmtId="0" fontId="6" fillId="8" borderId="4" xfId="7" applyFont="1" applyFill="1" applyBorder="1" applyAlignment="1" applyProtection="1">
      <alignment horizontal="left" vertical="center" wrapText="1"/>
      <protection locked="0"/>
    </xf>
    <xf numFmtId="0" fontId="6" fillId="8" borderId="0" xfId="7" applyFont="1" applyFill="1" applyAlignment="1" applyProtection="1">
      <alignment horizontal="left" vertical="center" wrapText="1"/>
      <protection locked="0"/>
    </xf>
    <xf numFmtId="0" fontId="6" fillId="8" borderId="25" xfId="7" applyFont="1" applyFill="1" applyBorder="1" applyAlignment="1" applyProtection="1">
      <alignment horizontal="left" vertical="center" wrapText="1"/>
      <protection locked="0"/>
    </xf>
    <xf numFmtId="0" fontId="4" fillId="2" borderId="28" xfId="7" applyFont="1" applyFill="1" applyBorder="1" applyAlignment="1" applyProtection="1">
      <alignment horizontal="left" vertical="top"/>
      <protection locked="0"/>
    </xf>
    <xf numFmtId="0" fontId="4" fillId="2" borderId="9" xfId="7" applyFont="1" applyFill="1" applyBorder="1" applyAlignment="1" applyProtection="1">
      <alignment horizontal="left" vertical="top"/>
      <protection locked="0"/>
    </xf>
    <xf numFmtId="0" fontId="4" fillId="2" borderId="22" xfId="7" applyFont="1" applyFill="1" applyBorder="1" applyAlignment="1" applyProtection="1">
      <alignment horizontal="left" vertical="top"/>
      <protection locked="0"/>
    </xf>
    <xf numFmtId="0" fontId="41" fillId="0" borderId="10" xfId="0" applyFont="1" applyBorder="1" applyAlignment="1" applyProtection="1">
      <alignment horizontal="center" vertical="center"/>
      <protection locked="0"/>
    </xf>
    <xf numFmtId="0" fontId="41" fillId="0" borderId="11" xfId="0" applyFont="1" applyBorder="1" applyAlignment="1" applyProtection="1">
      <alignment horizontal="center" vertical="center"/>
      <protection locked="0"/>
    </xf>
    <xf numFmtId="0" fontId="42" fillId="7" borderId="20" xfId="0" applyFont="1" applyFill="1" applyBorder="1" applyAlignment="1" applyProtection="1">
      <alignment horizontal="center" vertical="center"/>
      <protection locked="0"/>
    </xf>
    <xf numFmtId="0" fontId="42" fillId="7" borderId="6" xfId="0" applyFont="1" applyFill="1" applyBorder="1" applyAlignment="1" applyProtection="1">
      <alignment horizontal="center" vertical="center"/>
      <protection locked="0"/>
    </xf>
    <xf numFmtId="0" fontId="42" fillId="7" borderId="8" xfId="0" applyFont="1" applyFill="1" applyBorder="1" applyAlignment="1" applyProtection="1">
      <alignment horizontal="center" vertical="center"/>
      <protection locked="0"/>
    </xf>
    <xf numFmtId="0" fontId="42" fillId="7" borderId="18" xfId="0" applyFont="1" applyFill="1" applyBorder="1" applyAlignment="1" applyProtection="1">
      <alignment horizontal="center" vertical="center"/>
      <protection locked="0"/>
    </xf>
    <xf numFmtId="0" fontId="38" fillId="0" borderId="44" xfId="0" applyFont="1" applyBorder="1" applyAlignment="1" applyProtection="1">
      <alignment horizontal="center"/>
      <protection locked="0"/>
    </xf>
    <xf numFmtId="0" fontId="38" fillId="0" borderId="46" xfId="0" applyFont="1" applyBorder="1" applyAlignment="1" applyProtection="1">
      <alignment horizontal="center"/>
      <protection locked="0"/>
    </xf>
    <xf numFmtId="0" fontId="37" fillId="0" borderId="4" xfId="0" applyFont="1" applyBorder="1" applyAlignment="1" applyProtection="1">
      <alignment horizontal="center"/>
      <protection locked="0"/>
    </xf>
    <xf numFmtId="0" fontId="37" fillId="0" borderId="0" xfId="0" applyFont="1" applyAlignment="1" applyProtection="1">
      <alignment horizontal="center"/>
      <protection locked="0"/>
    </xf>
    <xf numFmtId="0" fontId="0" fillId="0" borderId="25"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24" xfId="0" applyBorder="1" applyAlignment="1" applyProtection="1">
      <alignment horizontal="center"/>
      <protection locked="0"/>
    </xf>
    <xf numFmtId="0" fontId="59" fillId="0" borderId="1" xfId="0" applyFont="1" applyBorder="1" applyAlignment="1" applyProtection="1">
      <alignment horizontal="justify" vertical="center" wrapText="1"/>
      <protection locked="0"/>
    </xf>
    <xf numFmtId="0" fontId="4" fillId="2" borderId="101" xfId="7" applyFont="1" applyFill="1" applyBorder="1" applyAlignment="1" applyProtection="1">
      <alignment horizontal="left" vertical="center"/>
      <protection locked="0"/>
    </xf>
    <xf numFmtId="0" fontId="4" fillId="2" borderId="98" xfId="7" applyFont="1" applyFill="1" applyBorder="1" applyAlignment="1" applyProtection="1">
      <alignment horizontal="left" vertical="center"/>
      <protection locked="0"/>
    </xf>
    <xf numFmtId="0" fontId="4" fillId="2" borderId="40" xfId="7" applyFont="1" applyFill="1" applyBorder="1" applyAlignment="1" applyProtection="1">
      <alignment horizontal="left" vertical="center"/>
      <protection locked="0"/>
    </xf>
    <xf numFmtId="0" fontId="4" fillId="2" borderId="90" xfId="7" applyFont="1" applyFill="1" applyBorder="1" applyAlignment="1" applyProtection="1">
      <alignment horizontal="left" vertical="top"/>
      <protection locked="0"/>
    </xf>
    <xf numFmtId="0" fontId="4" fillId="2" borderId="32" xfId="7" applyFont="1" applyFill="1" applyBorder="1" applyAlignment="1" applyProtection="1">
      <alignment horizontal="left" vertical="top"/>
      <protection locked="0"/>
    </xf>
    <xf numFmtId="0" fontId="4" fillId="2" borderId="36" xfId="7" applyFont="1" applyFill="1" applyBorder="1" applyAlignment="1" applyProtection="1">
      <alignment horizontal="left" vertical="top"/>
      <protection locked="0"/>
    </xf>
    <xf numFmtId="0" fontId="6" fillId="8" borderId="4" xfId="7" applyFont="1" applyFill="1" applyBorder="1" applyAlignment="1" applyProtection="1">
      <alignment horizontal="justify" vertical="center" wrapText="1"/>
      <protection locked="0"/>
    </xf>
    <xf numFmtId="0" fontId="6" fillId="8" borderId="0" xfId="7" applyFont="1" applyFill="1" applyAlignment="1" applyProtection="1">
      <alignment horizontal="justify" vertical="center" wrapText="1"/>
      <protection locked="0"/>
    </xf>
    <xf numFmtId="0" fontId="6" fillId="8" borderId="25" xfId="7" applyFont="1" applyFill="1" applyBorder="1" applyAlignment="1" applyProtection="1">
      <alignment horizontal="justify" vertical="center" wrapText="1"/>
      <protection locked="0"/>
    </xf>
    <xf numFmtId="0" fontId="4" fillId="2" borderId="1" xfId="7" applyFont="1" applyFill="1" applyBorder="1" applyAlignment="1" applyProtection="1">
      <alignment horizontal="left" vertical="center"/>
      <protection locked="0"/>
    </xf>
    <xf numFmtId="0" fontId="4" fillId="2" borderId="10" xfId="7" applyFont="1" applyFill="1" applyBorder="1" applyAlignment="1" applyProtection="1">
      <alignment horizontal="left" vertical="center"/>
      <protection locked="0"/>
    </xf>
    <xf numFmtId="0" fontId="4" fillId="2" borderId="15" xfId="7" applyFont="1" applyFill="1" applyBorder="1" applyAlignment="1" applyProtection="1">
      <alignment horizontal="left" vertical="center"/>
      <protection locked="0"/>
    </xf>
    <xf numFmtId="0" fontId="1" fillId="2" borderId="4" xfId="7" applyFill="1" applyBorder="1" applyAlignment="1" applyProtection="1">
      <alignment horizontal="center" wrapText="1"/>
      <protection locked="0"/>
    </xf>
    <xf numFmtId="0" fontId="1" fillId="2" borderId="0" xfId="7" applyFill="1" applyAlignment="1" applyProtection="1">
      <alignment horizontal="center" wrapText="1"/>
      <protection locked="0"/>
    </xf>
    <xf numFmtId="0" fontId="1" fillId="2" borderId="25" xfId="7" applyFill="1" applyBorder="1" applyAlignment="1" applyProtection="1">
      <alignment horizontal="center" wrapText="1"/>
      <protection locked="0"/>
    </xf>
    <xf numFmtId="0" fontId="1" fillId="2" borderId="4" xfId="7" applyFill="1" applyBorder="1" applyAlignment="1" applyProtection="1">
      <alignment horizontal="center" vertical="center" wrapText="1"/>
      <protection locked="0"/>
    </xf>
    <xf numFmtId="0" fontId="1" fillId="2" borderId="0" xfId="7" applyFill="1" applyAlignment="1" applyProtection="1">
      <alignment horizontal="center" vertical="center" wrapText="1"/>
      <protection locked="0"/>
    </xf>
    <xf numFmtId="0" fontId="1" fillId="2" borderId="25" xfId="7" applyFill="1" applyBorder="1" applyAlignment="1" applyProtection="1">
      <alignment horizontal="center" vertical="center" wrapText="1"/>
      <protection locked="0"/>
    </xf>
    <xf numFmtId="0" fontId="1" fillId="8" borderId="4" xfId="7" applyFill="1" applyBorder="1" applyAlignment="1" applyProtection="1">
      <alignment horizontal="justify" vertical="center" wrapText="1"/>
      <protection locked="0"/>
    </xf>
    <xf numFmtId="0" fontId="1" fillId="8" borderId="0" xfId="7" applyFill="1" applyAlignment="1" applyProtection="1">
      <alignment horizontal="justify" vertical="center" wrapText="1"/>
      <protection locked="0"/>
    </xf>
    <xf numFmtId="0" fontId="1" fillId="8" borderId="25" xfId="7" applyFill="1" applyBorder="1" applyAlignment="1" applyProtection="1">
      <alignment horizontal="justify" vertical="center" wrapText="1"/>
      <protection locked="0"/>
    </xf>
    <xf numFmtId="0" fontId="40" fillId="2" borderId="2" xfId="7" applyFont="1" applyFill="1" applyBorder="1" applyAlignment="1" applyProtection="1">
      <alignment horizontal="left" vertical="center"/>
      <protection locked="0"/>
    </xf>
    <xf numFmtId="0" fontId="40" fillId="2" borderId="1" xfId="7" applyFont="1" applyFill="1" applyBorder="1" applyAlignment="1" applyProtection="1">
      <alignment horizontal="left" vertical="center"/>
      <protection locked="0"/>
    </xf>
    <xf numFmtId="0" fontId="40" fillId="2" borderId="10" xfId="7" applyFont="1" applyFill="1" applyBorder="1" applyAlignment="1" applyProtection="1">
      <alignment horizontal="left" vertical="center"/>
      <protection locked="0"/>
    </xf>
    <xf numFmtId="0" fontId="6" fillId="0" borderId="4" xfId="7" applyFont="1" applyBorder="1" applyAlignment="1" applyProtection="1">
      <alignment horizontal="left" vertical="center" wrapText="1"/>
      <protection locked="0"/>
    </xf>
    <xf numFmtId="0" fontId="6" fillId="0" borderId="0" xfId="7" applyFont="1" applyAlignment="1" applyProtection="1">
      <alignment horizontal="left" vertical="center" wrapText="1"/>
      <protection locked="0"/>
    </xf>
    <xf numFmtId="0" fontId="6" fillId="0" borderId="25" xfId="7" applyFont="1" applyBorder="1" applyAlignment="1" applyProtection="1">
      <alignment horizontal="left" vertical="center" wrapText="1"/>
      <protection locked="0"/>
    </xf>
    <xf numFmtId="0" fontId="37" fillId="0" borderId="0" xfId="0" applyFont="1" applyAlignment="1" applyProtection="1">
      <alignment horizontal="center" wrapText="1"/>
      <protection locked="0"/>
    </xf>
    <xf numFmtId="0" fontId="40" fillId="0" borderId="28" xfId="0" applyFont="1" applyBorder="1" applyAlignment="1" applyProtection="1">
      <alignment horizontal="left" wrapText="1"/>
      <protection locked="0"/>
    </xf>
    <xf numFmtId="0" fontId="40" fillId="0" borderId="9" xfId="0" applyFont="1" applyBorder="1" applyAlignment="1" applyProtection="1">
      <alignment horizontal="left" wrapText="1"/>
      <protection locked="0"/>
    </xf>
    <xf numFmtId="0" fontId="40" fillId="2" borderId="30" xfId="7" applyFont="1" applyFill="1" applyBorder="1" applyAlignment="1" applyProtection="1">
      <alignment horizontal="left" vertical="center"/>
      <protection locked="0"/>
    </xf>
    <xf numFmtId="0" fontId="40" fillId="2" borderId="19" xfId="7" applyFont="1" applyFill="1" applyBorder="1" applyAlignment="1" applyProtection="1">
      <alignment horizontal="left" vertical="center"/>
      <protection locked="0"/>
    </xf>
    <xf numFmtId="0" fontId="40" fillId="2" borderId="29" xfId="7" applyFont="1" applyFill="1" applyBorder="1" applyAlignment="1" applyProtection="1">
      <alignment horizontal="left" vertical="center"/>
      <protection locked="0"/>
    </xf>
    <xf numFmtId="0" fontId="40" fillId="2" borderId="5" xfId="7" applyFont="1" applyFill="1" applyBorder="1" applyAlignment="1" applyProtection="1">
      <alignment horizontal="left" vertical="center"/>
      <protection locked="0"/>
    </xf>
    <xf numFmtId="0" fontId="39" fillId="0" borderId="6" xfId="7" applyFont="1" applyBorder="1" applyAlignment="1" applyProtection="1">
      <alignment horizontal="center" vertical="center"/>
      <protection locked="0"/>
    </xf>
    <xf numFmtId="0" fontId="39" fillId="0" borderId="18" xfId="7" applyFont="1" applyBorder="1" applyAlignment="1" applyProtection="1">
      <alignment horizontal="center" vertical="center"/>
      <protection locked="0"/>
    </xf>
    <xf numFmtId="0" fontId="42" fillId="0" borderId="8" xfId="0" applyFont="1" applyBorder="1" applyAlignment="1" applyProtection="1">
      <alignment horizontal="center" vertical="center" wrapText="1"/>
      <protection locked="0"/>
    </xf>
    <xf numFmtId="0" fontId="42" fillId="0" borderId="9" xfId="0" applyFont="1" applyBorder="1" applyAlignment="1" applyProtection="1">
      <alignment horizontal="center" vertical="center" wrapText="1"/>
      <protection locked="0"/>
    </xf>
    <xf numFmtId="0" fontId="5" fillId="0" borderId="1" xfId="0" applyFont="1" applyBorder="1" applyAlignment="1" applyProtection="1">
      <alignment horizontal="left" wrapText="1"/>
      <protection locked="0"/>
    </xf>
    <xf numFmtId="0" fontId="5" fillId="0" borderId="10" xfId="0" applyFont="1" applyBorder="1" applyAlignment="1" applyProtection="1">
      <alignment horizontal="left" wrapText="1"/>
      <protection locked="0"/>
    </xf>
    <xf numFmtId="0" fontId="5" fillId="0" borderId="15" xfId="0" applyFont="1" applyBorder="1" applyAlignment="1" applyProtection="1">
      <alignment horizontal="left" wrapText="1"/>
      <protection locked="0"/>
    </xf>
    <xf numFmtId="0" fontId="5" fillId="0" borderId="35" xfId="0" applyFont="1" applyBorder="1" applyAlignment="1" applyProtection="1">
      <alignment horizontal="left" wrapText="1"/>
      <protection locked="0"/>
    </xf>
    <xf numFmtId="0" fontId="5" fillId="0" borderId="20" xfId="0" applyFont="1" applyBorder="1" applyAlignment="1" applyProtection="1">
      <alignment horizontal="left" wrapText="1"/>
      <protection locked="0"/>
    </xf>
    <xf numFmtId="0" fontId="5" fillId="0" borderId="89" xfId="0" applyFont="1" applyBorder="1" applyAlignment="1" applyProtection="1">
      <alignment horizontal="left" wrapText="1"/>
      <protection locked="0"/>
    </xf>
    <xf numFmtId="0" fontId="11" fillId="0" borderId="8"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42" fillId="7" borderId="99" xfId="0" applyFont="1" applyFill="1" applyBorder="1" applyAlignment="1" applyProtection="1">
      <alignment horizontal="center" vertical="center"/>
      <protection locked="0"/>
    </xf>
    <xf numFmtId="0" fontId="42" fillId="7" borderId="26" xfId="0" applyFont="1" applyFill="1" applyBorder="1" applyAlignment="1" applyProtection="1">
      <alignment horizontal="center" vertical="center"/>
      <protection locked="0"/>
    </xf>
    <xf numFmtId="0" fontId="42" fillId="7" borderId="17" xfId="0" applyFont="1" applyFill="1" applyBorder="1" applyAlignment="1" applyProtection="1">
      <alignment horizontal="center" vertical="center"/>
      <protection locked="0"/>
    </xf>
    <xf numFmtId="0" fontId="42" fillId="7" borderId="24" xfId="0" applyFont="1" applyFill="1" applyBorder="1" applyAlignment="1" applyProtection="1">
      <alignment horizontal="center" vertical="center"/>
      <protection locked="0"/>
    </xf>
    <xf numFmtId="0" fontId="6" fillId="0" borderId="88"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9" fillId="7" borderId="233" xfId="0" applyFont="1" applyFill="1" applyBorder="1" applyAlignment="1" applyProtection="1">
      <alignment horizontal="center"/>
      <protection locked="0"/>
    </xf>
    <xf numFmtId="0" fontId="39" fillId="7" borderId="113" xfId="0" applyFont="1" applyFill="1" applyBorder="1" applyAlignment="1" applyProtection="1">
      <alignment horizontal="center"/>
      <protection locked="0"/>
    </xf>
    <xf numFmtId="0" fontId="39" fillId="7" borderId="241" xfId="0" applyFont="1" applyFill="1" applyBorder="1" applyAlignment="1" applyProtection="1">
      <alignment horizontal="center"/>
      <protection locked="0"/>
    </xf>
    <xf numFmtId="0" fontId="42" fillId="7" borderId="36" xfId="0" applyFont="1" applyFill="1" applyBorder="1" applyAlignment="1" applyProtection="1">
      <alignment horizontal="center" vertical="center"/>
      <protection locked="0"/>
    </xf>
    <xf numFmtId="0" fontId="39" fillId="0" borderId="28" xfId="0" applyFont="1" applyBorder="1" applyAlignment="1" applyProtection="1">
      <alignment horizontal="center" vertical="center" textRotation="90" wrapText="1"/>
      <protection locked="0"/>
    </xf>
    <xf numFmtId="0" fontId="39" fillId="0" borderId="30" xfId="0" applyFont="1" applyBorder="1" applyAlignment="1" applyProtection="1">
      <alignment horizontal="center" vertical="center" textRotation="90" wrapText="1"/>
      <protection locked="0"/>
    </xf>
    <xf numFmtId="0" fontId="39" fillId="0" borderId="89" xfId="7" applyFont="1" applyBorder="1" applyAlignment="1" applyProtection="1">
      <alignment horizontal="center" vertical="center"/>
      <protection locked="0"/>
    </xf>
    <xf numFmtId="0" fontId="39" fillId="0" borderId="41" xfId="7"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0" xfId="0" applyFont="1" applyFill="1" applyAlignment="1" applyProtection="1">
      <alignment horizontal="center" vertical="center"/>
      <protection locked="0"/>
    </xf>
    <xf numFmtId="0" fontId="6" fillId="7" borderId="25" xfId="0" applyFont="1" applyFill="1" applyBorder="1" applyAlignment="1" applyProtection="1">
      <alignment horizontal="center" vertical="center"/>
      <protection locked="0"/>
    </xf>
    <xf numFmtId="0" fontId="40" fillId="0" borderId="233" xfId="0" applyFont="1" applyBorder="1" applyAlignment="1" applyProtection="1">
      <alignment horizontal="center" vertical="top"/>
      <protection locked="0"/>
    </xf>
    <xf numFmtId="0" fontId="40" fillId="2" borderId="233" xfId="7" applyFont="1" applyFill="1" applyBorder="1" applyAlignment="1" applyProtection="1">
      <alignment horizontal="left" vertical="center"/>
      <protection locked="0"/>
    </xf>
    <xf numFmtId="0" fontId="40" fillId="2" borderId="234" xfId="7" applyFont="1" applyFill="1" applyBorder="1" applyAlignment="1" applyProtection="1">
      <alignment horizontal="left" vertical="center"/>
      <protection locked="0"/>
    </xf>
    <xf numFmtId="0" fontId="6" fillId="0" borderId="119" xfId="7" applyFont="1" applyBorder="1" applyAlignment="1" applyProtection="1">
      <alignment horizontal="center" vertical="center" wrapText="1"/>
      <protection locked="0"/>
    </xf>
    <xf numFmtId="0" fontId="6" fillId="0" borderId="120" xfId="7" applyFont="1" applyBorder="1" applyAlignment="1" applyProtection="1">
      <alignment horizontal="center" vertical="center" wrapText="1"/>
      <protection locked="0"/>
    </xf>
    <xf numFmtId="0" fontId="6" fillId="0" borderId="112" xfId="7" applyFont="1" applyBorder="1" applyAlignment="1" applyProtection="1">
      <alignment horizontal="center" vertical="center" wrapText="1"/>
      <protection locked="0"/>
    </xf>
    <xf numFmtId="0" fontId="6" fillId="0" borderId="121" xfId="7" applyFont="1" applyBorder="1" applyAlignment="1" applyProtection="1">
      <alignment horizontal="center" vertical="center" wrapText="1"/>
      <protection locked="0"/>
    </xf>
    <xf numFmtId="0" fontId="39" fillId="0" borderId="111" xfId="0" applyFont="1" applyBorder="1" applyAlignment="1" applyProtection="1">
      <alignment horizontal="center" vertical="center" textRotation="90" wrapText="1"/>
      <protection locked="0"/>
    </xf>
    <xf numFmtId="0" fontId="39" fillId="0" borderId="233" xfId="0" applyFont="1" applyBorder="1" applyAlignment="1" applyProtection="1">
      <alignment horizontal="center" vertical="center" textRotation="90" wrapText="1"/>
      <protection locked="0"/>
    </xf>
    <xf numFmtId="0" fontId="39" fillId="0" borderId="11" xfId="7" applyFont="1" applyBorder="1" applyAlignment="1" applyProtection="1">
      <alignment horizontal="center" vertical="center"/>
      <protection locked="0"/>
    </xf>
    <xf numFmtId="0" fontId="40" fillId="2" borderId="2" xfId="7" applyFont="1" applyFill="1" applyBorder="1" applyAlignment="1" applyProtection="1">
      <alignment horizontal="left" vertical="center" wrapText="1"/>
      <protection locked="0"/>
    </xf>
    <xf numFmtId="0" fontId="40" fillId="2" borderId="1" xfId="7" applyFont="1" applyFill="1" applyBorder="1" applyAlignment="1" applyProtection="1">
      <alignment horizontal="left" vertical="center" wrapText="1"/>
      <protection locked="0"/>
    </xf>
    <xf numFmtId="0" fontId="40" fillId="2" borderId="10" xfId="7" applyFont="1" applyFill="1" applyBorder="1" applyAlignment="1" applyProtection="1">
      <alignment horizontal="left" vertical="center" wrapText="1"/>
      <protection locked="0"/>
    </xf>
    <xf numFmtId="0" fontId="6" fillId="7" borderId="86" xfId="7" applyFont="1" applyFill="1" applyBorder="1" applyAlignment="1" applyProtection="1">
      <alignment horizontal="center" vertical="center" wrapText="1"/>
      <protection locked="0"/>
    </xf>
    <xf numFmtId="0" fontId="6" fillId="7" borderId="85" xfId="7" applyFont="1" applyFill="1" applyBorder="1" applyAlignment="1" applyProtection="1">
      <alignment horizontal="center" vertical="center" wrapText="1"/>
      <protection locked="0"/>
    </xf>
    <xf numFmtId="0" fontId="6" fillId="7" borderId="12" xfId="7" applyFont="1" applyFill="1" applyBorder="1" applyAlignment="1" applyProtection="1">
      <alignment horizontal="center" vertical="center" wrapText="1"/>
      <protection locked="0"/>
    </xf>
    <xf numFmtId="0" fontId="6" fillId="7" borderId="10" xfId="7" applyFont="1" applyFill="1" applyBorder="1" applyAlignment="1" applyProtection="1">
      <alignment horizontal="center" vertical="center"/>
      <protection locked="0"/>
    </xf>
    <xf numFmtId="0" fontId="6" fillId="7" borderId="9" xfId="7" applyFont="1" applyFill="1" applyBorder="1" applyAlignment="1" applyProtection="1">
      <alignment horizontal="center" vertical="center"/>
      <protection locked="0"/>
    </xf>
    <xf numFmtId="0" fontId="6" fillId="7" borderId="11" xfId="7" applyFont="1" applyFill="1" applyBorder="1" applyAlignment="1" applyProtection="1">
      <alignment horizontal="center" vertical="center"/>
      <protection locked="0"/>
    </xf>
    <xf numFmtId="0" fontId="6" fillId="0" borderId="10" xfId="7" applyFont="1" applyBorder="1" applyAlignment="1" applyProtection="1">
      <alignment horizontal="center" vertical="center" wrapText="1"/>
      <protection locked="0"/>
    </xf>
    <xf numFmtId="0" fontId="6" fillId="0" borderId="9" xfId="7" applyFont="1" applyBorder="1" applyAlignment="1" applyProtection="1">
      <alignment horizontal="center" vertical="center" wrapText="1"/>
      <protection locked="0"/>
    </xf>
    <xf numFmtId="0" fontId="6" fillId="0" borderId="22" xfId="7" applyFont="1" applyBorder="1" applyAlignment="1" applyProtection="1">
      <alignment horizontal="center" vertical="center" wrapText="1"/>
      <protection locked="0"/>
    </xf>
    <xf numFmtId="0" fontId="40" fillId="2" borderId="30" xfId="7" applyFont="1" applyFill="1" applyBorder="1" applyAlignment="1" applyProtection="1">
      <alignment horizontal="left" vertical="center" wrapText="1"/>
      <protection locked="0"/>
    </xf>
    <xf numFmtId="0" fontId="40" fillId="2" borderId="19" xfId="7" applyFont="1" applyFill="1" applyBorder="1" applyAlignment="1" applyProtection="1">
      <alignment horizontal="left" vertical="center" wrapText="1"/>
      <protection locked="0"/>
    </xf>
    <xf numFmtId="0" fontId="40" fillId="2" borderId="29" xfId="7" applyFont="1" applyFill="1" applyBorder="1" applyAlignment="1" applyProtection="1">
      <alignment horizontal="left" vertical="center" wrapText="1"/>
      <protection locked="0"/>
    </xf>
    <xf numFmtId="0" fontId="40" fillId="2" borderId="5" xfId="7" applyFont="1" applyFill="1" applyBorder="1" applyAlignment="1" applyProtection="1">
      <alignment horizontal="left" vertical="center" wrapText="1"/>
      <protection locked="0"/>
    </xf>
    <xf numFmtId="0" fontId="25" fillId="0" borderId="4" xfId="7" applyFont="1" applyBorder="1" applyAlignment="1" applyProtection="1">
      <alignment horizontal="center" vertical="top" wrapText="1"/>
      <protection locked="0"/>
    </xf>
    <xf numFmtId="0" fontId="25" fillId="0" borderId="0" xfId="7" applyFont="1" applyAlignment="1" applyProtection="1">
      <alignment horizontal="center" vertical="top" wrapText="1"/>
      <protection locked="0"/>
    </xf>
    <xf numFmtId="0" fontId="51" fillId="0" borderId="0" xfId="7" applyFont="1" applyAlignment="1" applyProtection="1">
      <alignment horizontal="center" vertical="top" wrapText="1"/>
      <protection locked="0"/>
    </xf>
    <xf numFmtId="0" fontId="51" fillId="0" borderId="25" xfId="7" applyFont="1" applyBorder="1" applyAlignment="1" applyProtection="1">
      <alignment horizontal="center" vertical="top" wrapText="1"/>
      <protection locked="0"/>
    </xf>
    <xf numFmtId="0" fontId="59" fillId="0" borderId="21" xfId="0" applyFont="1" applyBorder="1" applyAlignment="1" applyProtection="1">
      <alignment horizontal="justify" vertical="center" wrapText="1"/>
      <protection locked="0"/>
    </xf>
    <xf numFmtId="0" fontId="5" fillId="0" borderId="21" xfId="0" applyFont="1" applyBorder="1" applyAlignment="1" applyProtection="1">
      <alignment horizontal="justify" vertical="center" wrapText="1"/>
      <protection locked="0"/>
    </xf>
    <xf numFmtId="0" fontId="5" fillId="0" borderId="8" xfId="0" applyFont="1" applyBorder="1" applyAlignment="1" applyProtection="1">
      <alignment horizontal="justify" vertical="center" wrapText="1"/>
      <protection locked="0"/>
    </xf>
    <xf numFmtId="0" fontId="5" fillId="0" borderId="41" xfId="0" applyFont="1" applyBorder="1" applyAlignment="1" applyProtection="1">
      <alignment horizontal="justify" vertical="center" wrapText="1"/>
      <protection locked="0"/>
    </xf>
    <xf numFmtId="0" fontId="6" fillId="7" borderId="100" xfId="7" applyFont="1" applyFill="1" applyBorder="1" applyAlignment="1" applyProtection="1">
      <alignment horizontal="center" vertical="center" wrapText="1"/>
      <protection locked="0"/>
    </xf>
    <xf numFmtId="0" fontId="6" fillId="7" borderId="98" xfId="7" applyFont="1" applyFill="1" applyBorder="1" applyAlignment="1" applyProtection="1">
      <alignment horizontal="center" vertical="center" wrapText="1"/>
      <protection locked="0"/>
    </xf>
    <xf numFmtId="0" fontId="41" fillId="0" borderId="84" xfId="0" applyFont="1" applyBorder="1" applyAlignment="1" applyProtection="1">
      <alignment horizontal="center" vertical="center"/>
      <protection locked="0"/>
    </xf>
    <xf numFmtId="0" fontId="41" fillId="0" borderId="12" xfId="0" applyFont="1" applyBorder="1" applyAlignment="1" applyProtection="1">
      <alignment horizontal="center" vertical="center"/>
      <protection locked="0"/>
    </xf>
    <xf numFmtId="0" fontId="39" fillId="7" borderId="94" xfId="0" applyFont="1" applyFill="1" applyBorder="1" applyAlignment="1" applyProtection="1">
      <alignment horizontal="center"/>
      <protection locked="0"/>
    </xf>
    <xf numFmtId="0" fontId="39" fillId="7" borderId="231" xfId="0" applyFont="1" applyFill="1" applyBorder="1" applyAlignment="1" applyProtection="1">
      <alignment horizontal="center"/>
      <protection locked="0"/>
    </xf>
    <xf numFmtId="0" fontId="39" fillId="7" borderId="95" xfId="0" applyFont="1" applyFill="1" applyBorder="1" applyAlignment="1" applyProtection="1">
      <alignment horizontal="center"/>
      <protection locked="0"/>
    </xf>
    <xf numFmtId="0" fontId="39" fillId="7" borderId="96" xfId="0" applyFont="1" applyFill="1" applyBorder="1" applyAlignment="1" applyProtection="1">
      <alignment horizontal="center"/>
      <protection locked="0"/>
    </xf>
    <xf numFmtId="0" fontId="39" fillId="7" borderId="97" xfId="0" applyFont="1" applyFill="1" applyBorder="1" applyAlignment="1" applyProtection="1">
      <alignment horizontal="center"/>
      <protection locked="0"/>
    </xf>
    <xf numFmtId="0" fontId="6" fillId="7" borderId="37" xfId="7" applyFont="1" applyFill="1" applyBorder="1" applyAlignment="1" applyProtection="1">
      <alignment horizontal="center" vertical="center" wrapText="1"/>
      <protection locked="0"/>
    </xf>
    <xf numFmtId="0" fontId="6" fillId="7" borderId="39" xfId="7" applyFont="1" applyFill="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6" fillId="0" borderId="42" xfId="7" applyFont="1" applyBorder="1" applyAlignment="1" applyProtection="1">
      <alignment horizontal="center" vertical="center" wrapText="1"/>
      <protection locked="0"/>
    </xf>
    <xf numFmtId="0" fontId="6" fillId="0" borderId="35" xfId="7" applyFont="1" applyBorder="1" applyAlignment="1" applyProtection="1">
      <alignment horizontal="center" vertical="center"/>
      <protection locked="0"/>
    </xf>
    <xf numFmtId="0" fontId="6" fillId="0" borderId="20" xfId="7" applyFont="1" applyBorder="1" applyAlignment="1" applyProtection="1">
      <alignment horizontal="center" vertical="center"/>
      <protection locked="0"/>
    </xf>
    <xf numFmtId="0" fontId="6" fillId="0" borderId="89" xfId="7" applyFont="1" applyBorder="1" applyAlignment="1" applyProtection="1">
      <alignment horizontal="center" vertical="center"/>
      <protection locked="0"/>
    </xf>
    <xf numFmtId="0" fontId="6" fillId="0" borderId="1" xfId="7" applyFont="1" applyBorder="1" applyAlignment="1" applyProtection="1">
      <alignment horizontal="center" vertical="center"/>
      <protection locked="0"/>
    </xf>
    <xf numFmtId="0" fontId="6" fillId="0" borderId="15" xfId="7" applyFont="1" applyBorder="1" applyAlignment="1" applyProtection="1">
      <alignment horizontal="center" vertical="center"/>
      <protection locked="0"/>
    </xf>
    <xf numFmtId="0" fontId="42" fillId="0" borderId="11" xfId="0" applyFont="1" applyBorder="1" applyAlignment="1" applyProtection="1">
      <alignment horizontal="center" vertical="center"/>
      <protection locked="0"/>
    </xf>
    <xf numFmtId="0" fontId="42" fillId="0" borderId="98"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41" fillId="0" borderId="22" xfId="0" applyFont="1" applyBorder="1" applyAlignment="1" applyProtection="1">
      <alignment horizontal="center" vertical="center"/>
      <protection locked="0"/>
    </xf>
    <xf numFmtId="0" fontId="11" fillId="8" borderId="35" xfId="0" applyFont="1" applyFill="1" applyBorder="1" applyAlignment="1" applyProtection="1">
      <alignment horizontal="center" vertical="center" wrapText="1"/>
      <protection locked="0"/>
    </xf>
    <xf numFmtId="0" fontId="11" fillId="8" borderId="43" xfId="0" applyFont="1" applyFill="1" applyBorder="1" applyAlignment="1" applyProtection="1">
      <alignment horizontal="center" vertical="center" wrapText="1"/>
      <protection locked="0"/>
    </xf>
    <xf numFmtId="0" fontId="11" fillId="8" borderId="21" xfId="0" applyFont="1" applyFill="1" applyBorder="1" applyAlignment="1" applyProtection="1">
      <alignment horizontal="center" vertical="center" wrapText="1"/>
      <protection locked="0"/>
    </xf>
    <xf numFmtId="0" fontId="41" fillId="0" borderId="22" xfId="0" applyFont="1" applyBorder="1" applyAlignment="1" applyProtection="1">
      <alignment horizontal="justify" vertical="center" wrapText="1"/>
      <protection locked="0"/>
    </xf>
    <xf numFmtId="0" fontId="6" fillId="0" borderId="98" xfId="7" applyFont="1" applyBorder="1" applyAlignment="1" applyProtection="1">
      <alignment horizontal="center" vertical="center" wrapText="1"/>
      <protection locked="0"/>
    </xf>
    <xf numFmtId="0" fontId="6" fillId="0" borderId="32" xfId="7" applyFont="1" applyBorder="1" applyAlignment="1" applyProtection="1">
      <alignment horizontal="center" vertical="center" wrapText="1"/>
      <protection locked="0"/>
    </xf>
    <xf numFmtId="0" fontId="6" fillId="0" borderId="36" xfId="7" applyFont="1" applyBorder="1" applyAlignment="1" applyProtection="1">
      <alignment horizontal="center" vertical="center" wrapText="1"/>
      <protection locked="0"/>
    </xf>
    <xf numFmtId="0" fontId="6" fillId="0" borderId="33" xfId="7" applyFont="1" applyBorder="1" applyAlignment="1" applyProtection="1">
      <alignment horizontal="center" vertical="center"/>
      <protection locked="0"/>
    </xf>
    <xf numFmtId="0" fontId="6" fillId="7" borderId="3" xfId="7" applyFont="1" applyFill="1" applyBorder="1" applyAlignment="1" applyProtection="1">
      <alignment horizontal="center" vertical="center" wrapText="1"/>
      <protection locked="0"/>
    </xf>
    <xf numFmtId="0" fontId="6" fillId="7" borderId="34" xfId="7" applyFont="1" applyFill="1" applyBorder="1" applyAlignment="1" applyProtection="1">
      <alignment horizontal="center" vertical="center" wrapText="1"/>
      <protection locked="0"/>
    </xf>
    <xf numFmtId="0" fontId="6" fillId="7" borderId="20" xfId="7" applyFont="1" applyFill="1" applyBorder="1" applyAlignment="1" applyProtection="1">
      <alignment horizontal="center" vertical="center" wrapText="1"/>
      <protection locked="0"/>
    </xf>
    <xf numFmtId="0" fontId="6" fillId="7" borderId="19" xfId="7" applyFont="1" applyFill="1" applyBorder="1" applyAlignment="1" applyProtection="1">
      <alignment horizontal="center" vertical="center" wrapText="1"/>
      <protection locked="0"/>
    </xf>
    <xf numFmtId="0" fontId="6" fillId="7" borderId="88" xfId="7" applyFont="1" applyFill="1" applyBorder="1" applyAlignment="1" applyProtection="1">
      <alignment horizontal="center" vertical="center" wrapText="1"/>
      <protection locked="0"/>
    </xf>
    <xf numFmtId="0" fontId="6" fillId="7" borderId="8"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6" fillId="7" borderId="7" xfId="7" applyFont="1" applyFill="1" applyBorder="1" applyAlignment="1" applyProtection="1">
      <alignment horizontal="center" vertical="center" wrapText="1"/>
      <protection locked="0"/>
    </xf>
    <xf numFmtId="0" fontId="38" fillId="7" borderId="10" xfId="0" applyFont="1" applyFill="1" applyBorder="1" applyAlignment="1" applyProtection="1">
      <alignment horizontal="center" vertical="center" wrapText="1"/>
      <protection locked="0"/>
    </xf>
    <xf numFmtId="0" fontId="38" fillId="7" borderId="9" xfId="0" applyFont="1" applyFill="1" applyBorder="1" applyAlignment="1" applyProtection="1">
      <alignment horizontal="center" vertical="center"/>
      <protection locked="0"/>
    </xf>
    <xf numFmtId="0" fontId="38" fillId="7" borderId="22" xfId="0" applyFont="1" applyFill="1" applyBorder="1" applyAlignment="1" applyProtection="1">
      <alignment horizontal="center" vertical="center"/>
      <protection locked="0"/>
    </xf>
    <xf numFmtId="0" fontId="6" fillId="7" borderId="10" xfId="7" applyFont="1" applyFill="1" applyBorder="1" applyAlignment="1" applyProtection="1">
      <alignment horizontal="center" vertical="center" wrapText="1"/>
      <protection locked="0"/>
    </xf>
    <xf numFmtId="0" fontId="6" fillId="0" borderId="11" xfId="7" applyFont="1" applyBorder="1" applyAlignment="1" applyProtection="1">
      <alignment horizontal="center" vertical="center"/>
      <protection locked="0"/>
    </xf>
    <xf numFmtId="0" fontId="6" fillId="2" borderId="0" xfId="5" applyFont="1" applyFill="1" applyAlignment="1">
      <alignment horizontal="center"/>
    </xf>
    <xf numFmtId="0" fontId="6" fillId="2" borderId="0" xfId="5" applyFont="1" applyFill="1" applyAlignment="1" applyProtection="1">
      <alignment horizontal="center"/>
      <protection locked="0"/>
    </xf>
    <xf numFmtId="0" fontId="1" fillId="8" borderId="10" xfId="8" applyFill="1" applyBorder="1" applyAlignment="1">
      <alignment horizontal="left" vertical="top" wrapText="1"/>
    </xf>
    <xf numFmtId="0" fontId="1" fillId="8" borderId="9" xfId="8" applyFill="1" applyBorder="1" applyAlignment="1">
      <alignment horizontal="left" vertical="top" wrapText="1"/>
    </xf>
    <xf numFmtId="0" fontId="1" fillId="8" borderId="22" xfId="8" applyFill="1" applyBorder="1" applyAlignment="1">
      <alignment horizontal="left" vertical="top" wrapText="1"/>
    </xf>
    <xf numFmtId="0" fontId="1" fillId="2" borderId="10" xfId="5" applyFill="1" applyBorder="1" applyAlignment="1">
      <alignment horizontal="center" wrapText="1"/>
    </xf>
    <xf numFmtId="0" fontId="1" fillId="2" borderId="9" xfId="5" applyFill="1" applyBorder="1" applyAlignment="1">
      <alignment horizontal="center" wrapText="1"/>
    </xf>
    <xf numFmtId="0" fontId="2" fillId="2" borderId="20" xfId="5" applyFont="1" applyFill="1" applyBorder="1" applyAlignment="1">
      <alignment horizontal="center" wrapText="1"/>
    </xf>
    <xf numFmtId="0" fontId="2" fillId="2" borderId="19" xfId="5" applyFont="1" applyFill="1" applyBorder="1" applyAlignment="1">
      <alignment horizontal="center" wrapText="1"/>
    </xf>
    <xf numFmtId="0" fontId="2" fillId="2" borderId="6" xfId="5" applyFont="1" applyFill="1" applyBorder="1" applyAlignment="1">
      <alignment horizontal="center" wrapText="1"/>
    </xf>
    <xf numFmtId="0" fontId="1" fillId="8" borderId="10" xfId="8" applyFill="1" applyBorder="1" applyAlignment="1">
      <alignment horizontal="justify" vertical="top" wrapText="1"/>
    </xf>
    <xf numFmtId="0" fontId="1" fillId="8" borderId="9" xfId="8" applyFill="1" applyBorder="1"/>
    <xf numFmtId="0" fontId="1" fillId="8" borderId="22" xfId="8" applyFill="1" applyBorder="1"/>
    <xf numFmtId="0" fontId="1" fillId="8" borderId="1" xfId="8" applyFill="1" applyBorder="1" applyAlignment="1">
      <alignment vertical="top" wrapText="1"/>
    </xf>
    <xf numFmtId="0" fontId="6" fillId="8" borderId="20" xfId="8" applyFont="1" applyFill="1" applyBorder="1" applyAlignment="1">
      <alignment horizontal="justify" vertical="center" wrapText="1"/>
    </xf>
    <xf numFmtId="0" fontId="6" fillId="8" borderId="19" xfId="8" applyFont="1" applyFill="1" applyBorder="1" applyAlignment="1">
      <alignment horizontal="justify" vertical="center" wrapText="1"/>
    </xf>
    <xf numFmtId="0" fontId="1" fillId="2" borderId="1" xfId="5" applyFill="1" applyBorder="1" applyAlignment="1">
      <alignment horizontal="justify" vertical="center" wrapText="1"/>
    </xf>
    <xf numFmtId="0" fontId="1" fillId="2" borderId="10" xfId="5" applyFill="1" applyBorder="1" applyAlignment="1">
      <alignment horizontal="justify" vertical="center" wrapText="1"/>
    </xf>
    <xf numFmtId="0" fontId="6" fillId="2" borderId="35" xfId="5" applyFont="1" applyFill="1" applyBorder="1" applyAlignment="1">
      <alignment horizontal="left" wrapText="1"/>
    </xf>
    <xf numFmtId="0" fontId="6" fillId="2" borderId="20" xfId="5" applyFont="1" applyFill="1" applyBorder="1" applyAlignment="1">
      <alignment horizontal="left" wrapText="1"/>
    </xf>
    <xf numFmtId="0" fontId="1" fillId="8" borderId="19" xfId="8" applyFill="1" applyBorder="1" applyAlignment="1">
      <alignment horizontal="left" vertical="top" wrapText="1"/>
    </xf>
    <xf numFmtId="0" fontId="1" fillId="8" borderId="5" xfId="8" applyFill="1" applyBorder="1" applyAlignment="1">
      <alignment horizontal="left" vertical="top" wrapText="1"/>
    </xf>
    <xf numFmtId="0" fontId="1" fillId="8" borderId="1" xfId="8" applyFill="1" applyBorder="1" applyAlignment="1">
      <alignment horizontal="center" vertical="center" wrapText="1"/>
    </xf>
    <xf numFmtId="0" fontId="6" fillId="7" borderId="1" xfId="8" applyFont="1" applyFill="1" applyBorder="1" applyAlignment="1" applyProtection="1">
      <alignment horizontal="center" vertical="top" wrapText="1"/>
      <protection locked="0"/>
    </xf>
    <xf numFmtId="0" fontId="6" fillId="8" borderId="1" xfId="8" applyFont="1" applyFill="1" applyBorder="1" applyAlignment="1" applyProtection="1">
      <alignment horizontal="center" vertical="top" wrapText="1"/>
      <protection locked="0"/>
    </xf>
    <xf numFmtId="0" fontId="1" fillId="8" borderId="9" xfId="8" applyFill="1" applyBorder="1" applyAlignment="1">
      <alignment horizontal="justify" vertical="top" wrapText="1"/>
    </xf>
    <xf numFmtId="0" fontId="1" fillId="8" borderId="22" xfId="8" applyFill="1" applyBorder="1" applyAlignment="1">
      <alignment horizontal="justify" vertical="top" wrapText="1"/>
    </xf>
    <xf numFmtId="0" fontId="6" fillId="8" borderId="8" xfId="8" applyFont="1" applyFill="1" applyBorder="1" applyAlignment="1">
      <alignment horizontal="center" vertical="center" wrapText="1"/>
    </xf>
    <xf numFmtId="0" fontId="6" fillId="8" borderId="5" xfId="8" applyFont="1" applyFill="1" applyBorder="1" applyAlignment="1">
      <alignment horizontal="center" vertical="center" wrapText="1"/>
    </xf>
    <xf numFmtId="0" fontId="1" fillId="8" borderId="1" xfId="8" applyFill="1" applyBorder="1" applyAlignment="1">
      <alignment horizontal="justify" vertical="top" wrapText="1"/>
    </xf>
    <xf numFmtId="0" fontId="1" fillId="8" borderId="1" xfId="8" applyFill="1" applyBorder="1"/>
    <xf numFmtId="0" fontId="6" fillId="8" borderId="1" xfId="8" applyFont="1" applyFill="1" applyBorder="1" applyAlignment="1">
      <alignment horizontal="center" vertical="top" wrapText="1"/>
    </xf>
    <xf numFmtId="0" fontId="57" fillId="8" borderId="1" xfId="8" applyFont="1" applyFill="1" applyBorder="1" applyAlignment="1">
      <alignment horizontal="justify" vertical="top" wrapText="1"/>
    </xf>
    <xf numFmtId="0" fontId="6" fillId="8" borderId="10" xfId="8" applyFont="1" applyFill="1" applyBorder="1" applyAlignment="1">
      <alignment horizontal="left" vertical="top" wrapText="1"/>
    </xf>
    <xf numFmtId="0" fontId="43" fillId="0" borderId="9" xfId="0" applyFont="1" applyBorder="1" applyAlignment="1">
      <alignment horizontal="left" vertical="top" wrapText="1"/>
    </xf>
    <xf numFmtId="0" fontId="43" fillId="0" borderId="9" xfId="0" applyFont="1" applyBorder="1"/>
    <xf numFmtId="0" fontId="43" fillId="0" borderId="22" xfId="0" applyFont="1" applyBorder="1"/>
    <xf numFmtId="0" fontId="6" fillId="7" borderId="8" xfId="8" applyFont="1" applyFill="1" applyBorder="1" applyAlignment="1">
      <alignment horizontal="center" vertical="center" wrapText="1"/>
    </xf>
    <xf numFmtId="0" fontId="6" fillId="7" borderId="5" xfId="8" applyFont="1" applyFill="1" applyBorder="1" applyAlignment="1">
      <alignment horizontal="center" vertical="center" wrapText="1"/>
    </xf>
    <xf numFmtId="0" fontId="6" fillId="8" borderId="8" xfId="8" applyFont="1" applyFill="1" applyBorder="1" applyAlignment="1" applyProtection="1">
      <alignment horizontal="center" vertical="top" wrapText="1"/>
      <protection locked="0"/>
    </xf>
    <xf numFmtId="0" fontId="6" fillId="8" borderId="5" xfId="8" applyFont="1" applyFill="1" applyBorder="1" applyAlignment="1" applyProtection="1">
      <alignment horizontal="center" vertical="top" wrapText="1"/>
      <protection locked="0"/>
    </xf>
    <xf numFmtId="0" fontId="6" fillId="8" borderId="9" xfId="8" applyFont="1" applyFill="1" applyBorder="1" applyAlignment="1">
      <alignment horizontal="left" vertical="top" wrapText="1"/>
    </xf>
    <xf numFmtId="0" fontId="6" fillId="8" borderId="9" xfId="8" applyFont="1" applyFill="1" applyBorder="1" applyAlignment="1" applyProtection="1">
      <alignment horizontal="center" vertical="top" wrapText="1"/>
      <protection locked="0"/>
    </xf>
    <xf numFmtId="0" fontId="6" fillId="8" borderId="20" xfId="8" applyFont="1" applyFill="1" applyBorder="1" applyAlignment="1">
      <alignment horizontal="left" vertical="top" wrapText="1"/>
    </xf>
    <xf numFmtId="0" fontId="6" fillId="8" borderId="19" xfId="8" applyFont="1" applyFill="1" applyBorder="1" applyAlignment="1">
      <alignment horizontal="left" vertical="top" wrapText="1"/>
    </xf>
    <xf numFmtId="0" fontId="6" fillId="8" borderId="19" xfId="8" applyFont="1" applyFill="1" applyBorder="1" applyAlignment="1" applyProtection="1">
      <alignment horizontal="center" vertical="top" wrapText="1"/>
      <protection locked="0"/>
    </xf>
    <xf numFmtId="0" fontId="6" fillId="7" borderId="10" xfId="8" applyFont="1" applyFill="1" applyBorder="1" applyAlignment="1" applyProtection="1">
      <alignment horizontal="center" vertical="top" wrapText="1"/>
      <protection locked="0"/>
    </xf>
    <xf numFmtId="0" fontId="43" fillId="7" borderId="9" xfId="0" applyFont="1" applyFill="1" applyBorder="1" applyAlignment="1">
      <alignment horizontal="center" vertical="top" wrapText="1"/>
    </xf>
    <xf numFmtId="0" fontId="43" fillId="7" borderId="11" xfId="0" applyFont="1" applyFill="1" applyBorder="1" applyAlignment="1">
      <alignment horizontal="center" vertical="top" wrapText="1"/>
    </xf>
    <xf numFmtId="0" fontId="19" fillId="8" borderId="1" xfId="8" applyFont="1" applyFill="1" applyBorder="1" applyAlignment="1">
      <alignment horizontal="center" vertical="top" wrapText="1"/>
    </xf>
    <xf numFmtId="0" fontId="6" fillId="8" borderId="10" xfId="8" applyFont="1" applyFill="1" applyBorder="1" applyAlignment="1">
      <alignment vertical="center"/>
    </xf>
    <xf numFmtId="0" fontId="6" fillId="8" borderId="9" xfId="8" applyFont="1" applyFill="1" applyBorder="1" applyAlignment="1">
      <alignment vertical="center"/>
    </xf>
    <xf numFmtId="0" fontId="1" fillId="8" borderId="22" xfId="8" applyFill="1" applyBorder="1" applyAlignment="1">
      <alignment vertical="center"/>
    </xf>
    <xf numFmtId="0" fontId="6" fillId="8" borderId="10" xfId="8" applyFont="1" applyFill="1" applyBorder="1" applyProtection="1">
      <protection locked="0"/>
    </xf>
    <xf numFmtId="0" fontId="6" fillId="8" borderId="9" xfId="8" applyFont="1" applyFill="1" applyBorder="1" applyProtection="1">
      <protection locked="0"/>
    </xf>
    <xf numFmtId="0" fontId="6" fillId="8" borderId="8" xfId="8" applyFont="1" applyFill="1" applyBorder="1" applyAlignment="1">
      <alignment horizontal="left" vertical="top" wrapText="1"/>
    </xf>
    <xf numFmtId="0" fontId="6" fillId="8" borderId="5" xfId="8" applyFont="1" applyFill="1" applyBorder="1" applyAlignment="1">
      <alignment horizontal="left" vertical="top" wrapText="1"/>
    </xf>
    <xf numFmtId="0" fontId="6" fillId="8" borderId="6" xfId="8" applyFont="1" applyFill="1" applyBorder="1" applyAlignment="1" applyProtection="1">
      <alignment horizontal="center" vertical="top" wrapText="1"/>
      <protection locked="0"/>
    </xf>
    <xf numFmtId="0" fontId="6" fillId="8" borderId="18" xfId="8" applyFont="1" applyFill="1" applyBorder="1" applyAlignment="1" applyProtection="1">
      <alignment horizontal="center" vertical="top" wrapText="1"/>
      <protection locked="0"/>
    </xf>
    <xf numFmtId="0" fontId="6" fillId="9" borderId="8" xfId="8" applyFont="1" applyFill="1" applyBorder="1" applyAlignment="1">
      <alignment horizontal="center"/>
    </xf>
    <xf numFmtId="0" fontId="6" fillId="9" borderId="5" xfId="8" applyFont="1" applyFill="1" applyBorder="1" applyAlignment="1">
      <alignment horizontal="center"/>
    </xf>
    <xf numFmtId="0" fontId="6" fillId="8" borderId="20" xfId="8" applyFont="1" applyFill="1" applyBorder="1" applyAlignment="1">
      <alignment horizontal="center" vertical="top"/>
    </xf>
    <xf numFmtId="0" fontId="6" fillId="8" borderId="19" xfId="8" applyFont="1" applyFill="1" applyBorder="1" applyAlignment="1">
      <alignment horizontal="center" vertical="top"/>
    </xf>
    <xf numFmtId="0" fontId="6" fillId="8" borderId="19" xfId="8" applyFont="1" applyFill="1" applyBorder="1" applyAlignment="1" applyProtection="1">
      <alignment horizontal="center" vertical="top"/>
      <protection locked="0"/>
    </xf>
    <xf numFmtId="0" fontId="6" fillId="8" borderId="8" xfId="8" applyFont="1" applyFill="1" applyBorder="1" applyAlignment="1" applyProtection="1">
      <alignment horizontal="center" vertical="top"/>
      <protection locked="0"/>
    </xf>
    <xf numFmtId="0" fontId="6" fillId="8" borderId="5" xfId="8" applyFont="1" applyFill="1" applyBorder="1" applyAlignment="1" applyProtection="1">
      <alignment horizontal="center" vertical="top"/>
      <protection locked="0"/>
    </xf>
    <xf numFmtId="0" fontId="6" fillId="8" borderId="18" xfId="8" applyFont="1" applyFill="1" applyBorder="1" applyAlignment="1" applyProtection="1">
      <alignment horizontal="center" vertical="top"/>
      <protection locked="0"/>
    </xf>
    <xf numFmtId="0" fontId="18" fillId="8" borderId="47" xfId="3" applyFont="1" applyFill="1" applyBorder="1" applyAlignment="1">
      <alignment vertical="top" wrapText="1"/>
    </xf>
    <xf numFmtId="0" fontId="1" fillId="8" borderId="47" xfId="3" applyFill="1" applyBorder="1"/>
    <xf numFmtId="0" fontId="18" fillId="8" borderId="48" xfId="3" applyFont="1" applyFill="1" applyBorder="1" applyAlignment="1">
      <alignment vertical="top" wrapText="1"/>
    </xf>
    <xf numFmtId="0" fontId="1" fillId="8" borderId="48" xfId="3" applyFill="1" applyBorder="1"/>
    <xf numFmtId="0" fontId="40" fillId="0" borderId="47" xfId="0" applyFont="1" applyBorder="1" applyAlignment="1">
      <alignment horizontal="center" vertical="center" wrapText="1"/>
    </xf>
    <xf numFmtId="0" fontId="4" fillId="8" borderId="47" xfId="3" applyFont="1" applyFill="1" applyBorder="1" applyAlignment="1">
      <alignment horizontal="center" vertical="center" wrapText="1"/>
    </xf>
    <xf numFmtId="0" fontId="5" fillId="8" borderId="48" xfId="3" applyFont="1" applyFill="1" applyBorder="1" applyAlignment="1">
      <alignment horizontal="center" vertical="center" wrapText="1"/>
    </xf>
    <xf numFmtId="0" fontId="41" fillId="0" borderId="49" xfId="0" applyFont="1" applyBorder="1" applyAlignment="1">
      <alignment horizontal="center"/>
    </xf>
    <xf numFmtId="0" fontId="41" fillId="0" borderId="50" xfId="0" applyFont="1" applyBorder="1" applyAlignment="1">
      <alignment horizontal="center"/>
    </xf>
    <xf numFmtId="0" fontId="1" fillId="8" borderId="1" xfId="8" applyFill="1" applyBorder="1" applyAlignment="1">
      <alignment horizontal="justify" vertical="center" wrapText="1"/>
    </xf>
    <xf numFmtId="0" fontId="1" fillId="8" borderId="10" xfId="8" applyFill="1" applyBorder="1" applyAlignment="1">
      <alignment horizontal="justify" vertical="center" wrapText="1"/>
    </xf>
    <xf numFmtId="0" fontId="6" fillId="9" borderId="1" xfId="8" applyFont="1" applyFill="1" applyBorder="1" applyAlignment="1">
      <alignment horizontal="center"/>
    </xf>
    <xf numFmtId="0" fontId="6" fillId="9" borderId="10" xfId="8" applyFont="1" applyFill="1" applyBorder="1" applyAlignment="1">
      <alignment horizontal="center"/>
    </xf>
    <xf numFmtId="0" fontId="6" fillId="8" borderId="10" xfId="8" applyFont="1" applyFill="1" applyBorder="1"/>
    <xf numFmtId="0" fontId="6" fillId="8" borderId="9" xfId="8" applyFont="1" applyFill="1" applyBorder="1"/>
    <xf numFmtId="0" fontId="6" fillId="8" borderId="22" xfId="8" applyFont="1" applyFill="1" applyBorder="1"/>
    <xf numFmtId="0" fontId="1" fillId="8" borderId="10" xfId="8" applyFill="1" applyBorder="1" applyProtection="1">
      <protection locked="0"/>
    </xf>
    <xf numFmtId="0" fontId="1" fillId="8" borderId="9" xfId="8" applyFill="1" applyBorder="1" applyProtection="1">
      <protection locked="0"/>
    </xf>
    <xf numFmtId="0" fontId="1" fillId="8" borderId="22" xfId="8" applyFill="1" applyBorder="1" applyProtection="1">
      <protection locked="0"/>
    </xf>
    <xf numFmtId="0" fontId="6" fillId="8" borderId="11" xfId="8" applyFont="1" applyFill="1" applyBorder="1" applyProtection="1">
      <protection locked="0"/>
    </xf>
    <xf numFmtId="0" fontId="1" fillId="8" borderId="10" xfId="9" applyFill="1" applyBorder="1" applyAlignment="1">
      <alignment horizontal="justify" vertical="center" wrapText="1"/>
    </xf>
    <xf numFmtId="0" fontId="1" fillId="8" borderId="9" xfId="9" applyFill="1" applyBorder="1" applyAlignment="1">
      <alignment horizontal="justify" vertical="center" wrapText="1"/>
    </xf>
    <xf numFmtId="0" fontId="1" fillId="8" borderId="22" xfId="9" applyFill="1" applyBorder="1" applyAlignment="1">
      <alignment horizontal="justify" vertical="center" wrapText="1"/>
    </xf>
    <xf numFmtId="0" fontId="1" fillId="8" borderId="9" xfId="9" applyFill="1" applyBorder="1" applyAlignment="1" applyProtection="1">
      <alignment horizontal="center"/>
      <protection locked="0"/>
    </xf>
    <xf numFmtId="0" fontId="1" fillId="8" borderId="11" xfId="9" applyFill="1" applyBorder="1" applyAlignment="1" applyProtection="1">
      <alignment horizontal="center"/>
      <protection locked="0"/>
    </xf>
    <xf numFmtId="0" fontId="1" fillId="8" borderId="98" xfId="9" applyFill="1" applyBorder="1" applyAlignment="1">
      <alignment vertical="center" wrapText="1"/>
    </xf>
    <xf numFmtId="0" fontId="1" fillId="0" borderId="32" xfId="0" applyFont="1" applyBorder="1" applyAlignment="1">
      <alignment vertical="center" wrapText="1"/>
    </xf>
    <xf numFmtId="0" fontId="1" fillId="0" borderId="36" xfId="0" applyFont="1" applyBorder="1" applyAlignment="1">
      <alignment vertical="center" wrapText="1"/>
    </xf>
    <xf numFmtId="0" fontId="1" fillId="8" borderId="1" xfId="9" applyFill="1" applyBorder="1" applyAlignment="1">
      <alignment horizontal="center" wrapText="1"/>
    </xf>
    <xf numFmtId="0" fontId="1" fillId="8" borderId="1" xfId="9" applyFill="1" applyBorder="1" applyAlignment="1">
      <alignment wrapText="1"/>
    </xf>
    <xf numFmtId="0" fontId="1" fillId="8" borderId="5" xfId="9" applyFill="1" applyBorder="1" applyAlignment="1" applyProtection="1">
      <alignment horizontal="center"/>
      <protection locked="0"/>
    </xf>
    <xf numFmtId="0" fontId="1" fillId="8" borderId="18" xfId="9" applyFill="1" applyBorder="1" applyAlignment="1" applyProtection="1">
      <alignment horizontal="center"/>
      <protection locked="0"/>
    </xf>
    <xf numFmtId="0" fontId="1" fillId="8" borderId="21" xfId="9" applyFill="1" applyBorder="1" applyAlignment="1">
      <alignment horizontal="justify" vertical="center" wrapText="1"/>
    </xf>
    <xf numFmtId="0" fontId="1" fillId="8" borderId="1" xfId="9" applyFill="1" applyBorder="1" applyAlignment="1">
      <alignment vertical="top" wrapText="1"/>
    </xf>
    <xf numFmtId="0" fontId="1" fillId="8" borderId="1" xfId="9" applyFill="1" applyBorder="1"/>
    <xf numFmtId="0" fontId="6" fillId="19" borderId="86" xfId="9" applyFont="1" applyFill="1" applyBorder="1" applyAlignment="1">
      <alignment horizontal="center"/>
    </xf>
    <xf numFmtId="0" fontId="6" fillId="19" borderId="85" xfId="9" applyFont="1" applyFill="1" applyBorder="1" applyAlignment="1">
      <alignment horizontal="center"/>
    </xf>
    <xf numFmtId="0" fontId="6" fillId="19" borderId="12" xfId="9" applyFont="1" applyFill="1" applyBorder="1" applyAlignment="1">
      <alignment horizontal="center"/>
    </xf>
    <xf numFmtId="0" fontId="6" fillId="19" borderId="10" xfId="9" applyFont="1" applyFill="1" applyBorder="1" applyAlignment="1">
      <alignment horizontal="center"/>
    </xf>
    <xf numFmtId="0" fontId="6" fillId="19" borderId="11" xfId="9" applyFont="1" applyFill="1" applyBorder="1" applyAlignment="1">
      <alignment horizontal="center"/>
    </xf>
    <xf numFmtId="0" fontId="6" fillId="19" borderId="22" xfId="9" applyFont="1" applyFill="1" applyBorder="1" applyAlignment="1">
      <alignment horizontal="center"/>
    </xf>
    <xf numFmtId="0" fontId="19" fillId="8" borderId="1" xfId="9" applyFont="1" applyFill="1" applyBorder="1" applyAlignment="1">
      <alignment horizontal="center" vertical="top" wrapText="1"/>
    </xf>
    <xf numFmtId="0" fontId="6" fillId="8" borderId="1" xfId="9" applyFont="1" applyFill="1" applyBorder="1"/>
    <xf numFmtId="0" fontId="40" fillId="0" borderId="47" xfId="0" applyFont="1" applyBorder="1" applyAlignment="1">
      <alignment horizontal="center" vertical="center"/>
    </xf>
    <xf numFmtId="0" fontId="6" fillId="7" borderId="44" xfId="9" applyFont="1" applyFill="1" applyBorder="1" applyAlignment="1">
      <alignment horizontal="center" vertical="center"/>
    </xf>
    <xf numFmtId="0" fontId="6" fillId="7" borderId="45" xfId="9" applyFont="1" applyFill="1" applyBorder="1" applyAlignment="1">
      <alignment horizontal="center" vertical="center"/>
    </xf>
    <xf numFmtId="0" fontId="6" fillId="7" borderId="46" xfId="9" applyFont="1" applyFill="1" applyBorder="1" applyAlignment="1">
      <alignment horizontal="center" vertical="center"/>
    </xf>
    <xf numFmtId="0" fontId="6" fillId="8" borderId="54" xfId="9" applyFont="1" applyFill="1" applyBorder="1" applyAlignment="1">
      <alignment horizontal="center"/>
    </xf>
    <xf numFmtId="0" fontId="6" fillId="8" borderId="14" xfId="9" applyFont="1" applyFill="1" applyBorder="1" applyAlignment="1">
      <alignment horizontal="center"/>
    </xf>
    <xf numFmtId="0" fontId="6" fillId="8" borderId="26" xfId="9" applyFont="1" applyFill="1" applyBorder="1" applyAlignment="1">
      <alignment horizontal="center"/>
    </xf>
    <xf numFmtId="0" fontId="6" fillId="19" borderId="44" xfId="9" applyFont="1" applyFill="1" applyBorder="1" applyAlignment="1">
      <alignment horizontal="center"/>
    </xf>
    <xf numFmtId="0" fontId="6" fillId="19" borderId="46" xfId="9" applyFont="1" applyFill="1" applyBorder="1" applyAlignment="1">
      <alignment horizontal="center"/>
    </xf>
    <xf numFmtId="0" fontId="6" fillId="8" borderId="45" xfId="9" applyFont="1" applyFill="1" applyBorder="1" applyAlignment="1">
      <alignment horizontal="center"/>
    </xf>
    <xf numFmtId="0" fontId="6" fillId="8" borderId="46" xfId="9" applyFont="1" applyFill="1" applyBorder="1" applyAlignment="1">
      <alignment horizontal="center"/>
    </xf>
    <xf numFmtId="0" fontId="6" fillId="8" borderId="10" xfId="9" applyFont="1" applyFill="1" applyBorder="1" applyAlignment="1">
      <alignment horizontal="center"/>
    </xf>
    <xf numFmtId="0" fontId="6" fillId="8" borderId="11" xfId="9" applyFont="1" applyFill="1" applyBorder="1" applyAlignment="1">
      <alignment horizontal="center"/>
    </xf>
    <xf numFmtId="0" fontId="1" fillId="8" borderId="10" xfId="9" applyFill="1" applyBorder="1" applyAlignment="1">
      <alignment horizontal="center" wrapText="1"/>
    </xf>
    <xf numFmtId="0" fontId="1" fillId="8" borderId="9" xfId="9" applyFill="1" applyBorder="1" applyAlignment="1">
      <alignment horizontal="center" wrapText="1"/>
    </xf>
    <xf numFmtId="0" fontId="1" fillId="8" borderId="22" xfId="9" applyFill="1" applyBorder="1" applyAlignment="1">
      <alignment horizontal="center" wrapText="1"/>
    </xf>
    <xf numFmtId="0" fontId="1" fillId="8" borderId="10" xfId="9" applyFill="1" applyBorder="1" applyAlignment="1">
      <alignment horizontal="left" vertical="top" wrapText="1"/>
    </xf>
    <xf numFmtId="0" fontId="1" fillId="8" borderId="9" xfId="9" applyFill="1" applyBorder="1" applyAlignment="1">
      <alignment horizontal="left" vertical="top" wrapText="1"/>
    </xf>
    <xf numFmtId="0" fontId="1" fillId="8" borderId="22" xfId="9" applyFill="1" applyBorder="1" applyAlignment="1">
      <alignment horizontal="left" vertical="top" wrapText="1"/>
    </xf>
    <xf numFmtId="0" fontId="39" fillId="8" borderId="28" xfId="0" applyFont="1" applyFill="1" applyBorder="1" applyAlignment="1">
      <alignment horizontal="center"/>
    </xf>
    <xf numFmtId="0" fontId="39" fillId="8" borderId="22" xfId="0" applyFont="1" applyFill="1" applyBorder="1" applyAlignment="1">
      <alignment horizontal="center"/>
    </xf>
    <xf numFmtId="0" fontId="6" fillId="8" borderId="22" xfId="9" applyFont="1" applyFill="1" applyBorder="1" applyAlignment="1">
      <alignment horizontal="center"/>
    </xf>
    <xf numFmtId="0" fontId="39" fillId="8" borderId="90" xfId="0" applyFont="1" applyFill="1" applyBorder="1" applyAlignment="1">
      <alignment horizontal="center"/>
    </xf>
    <xf numFmtId="0" fontId="39" fillId="8" borderId="36" xfId="0" applyFont="1" applyFill="1" applyBorder="1" applyAlignment="1">
      <alignment horizontal="center"/>
    </xf>
    <xf numFmtId="0" fontId="6" fillId="8" borderId="98" xfId="9" applyFont="1" applyFill="1" applyBorder="1" applyAlignment="1">
      <alignment horizontal="center"/>
    </xf>
    <xf numFmtId="0" fontId="6" fillId="8" borderId="36" xfId="9" applyFont="1" applyFill="1" applyBorder="1" applyAlignment="1">
      <alignment horizontal="center"/>
    </xf>
    <xf numFmtId="0" fontId="6" fillId="8" borderId="33" xfId="9" applyFont="1" applyFill="1" applyBorder="1" applyAlignment="1">
      <alignment horizontal="center"/>
    </xf>
    <xf numFmtId="0" fontId="39" fillId="19" borderId="28" xfId="0" applyFont="1" applyFill="1" applyBorder="1" applyAlignment="1">
      <alignment horizontal="center"/>
    </xf>
    <xf numFmtId="0" fontId="39" fillId="19" borderId="22" xfId="0" applyFont="1" applyFill="1" applyBorder="1" applyAlignment="1">
      <alignment horizontal="center"/>
    </xf>
    <xf numFmtId="0" fontId="6" fillId="8" borderId="4" xfId="0" applyFont="1" applyFill="1" applyBorder="1" applyAlignment="1">
      <alignment vertical="center"/>
    </xf>
    <xf numFmtId="0" fontId="6" fillId="8" borderId="0" xfId="0" applyFont="1" applyFill="1" applyAlignment="1">
      <alignment vertical="center"/>
    </xf>
    <xf numFmtId="0" fontId="1" fillId="0" borderId="0" xfId="0" applyFont="1" applyAlignment="1">
      <alignment vertical="center"/>
    </xf>
    <xf numFmtId="0" fontId="6" fillId="8" borderId="5"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18" fillId="2" borderId="47" xfId="5" applyFont="1" applyFill="1" applyBorder="1" applyAlignment="1">
      <alignment horizontal="center" vertical="top" wrapText="1"/>
    </xf>
    <xf numFmtId="0" fontId="18" fillId="2" borderId="48" xfId="5" applyFont="1" applyFill="1" applyBorder="1" applyAlignment="1">
      <alignment horizontal="center" vertical="top" wrapText="1"/>
    </xf>
    <xf numFmtId="0" fontId="4" fillId="8" borderId="47" xfId="5" applyFont="1" applyFill="1" applyBorder="1" applyAlignment="1">
      <alignment horizontal="center" vertical="center" wrapText="1"/>
    </xf>
    <xf numFmtId="0" fontId="5" fillId="2" borderId="48" xfId="5" applyFont="1" applyFill="1" applyBorder="1" applyAlignment="1">
      <alignment horizontal="center" vertical="center" wrapText="1"/>
    </xf>
    <xf numFmtId="0" fontId="5" fillId="0" borderId="48" xfId="5" applyFont="1" applyBorder="1" applyAlignment="1">
      <alignment horizontal="center" vertical="center" wrapText="1"/>
    </xf>
    <xf numFmtId="0" fontId="6" fillId="7" borderId="54" xfId="10" applyFont="1" applyFill="1" applyBorder="1" applyAlignment="1">
      <alignment horizontal="center" vertical="center" wrapText="1"/>
    </xf>
    <xf numFmtId="0" fontId="6" fillId="7" borderId="14" xfId="10" applyFont="1" applyFill="1" applyBorder="1" applyAlignment="1">
      <alignment horizontal="center" vertical="center" wrapText="1"/>
    </xf>
    <xf numFmtId="0" fontId="6" fillId="7" borderId="26" xfId="10" applyFont="1" applyFill="1" applyBorder="1" applyAlignment="1">
      <alignment horizontal="center" vertical="center" wrapText="1"/>
    </xf>
    <xf numFmtId="0" fontId="6" fillId="7" borderId="31" xfId="10" applyFont="1" applyFill="1" applyBorder="1" applyAlignment="1">
      <alignment horizontal="center" vertical="center" wrapText="1"/>
    </xf>
    <xf numFmtId="0" fontId="6" fillId="7" borderId="16" xfId="10" applyFont="1" applyFill="1" applyBorder="1" applyAlignment="1">
      <alignment horizontal="center" vertical="center" wrapText="1"/>
    </xf>
    <xf numFmtId="0" fontId="6" fillId="7" borderId="24" xfId="10" applyFont="1" applyFill="1" applyBorder="1" applyAlignment="1">
      <alignment horizontal="center" vertical="center" wrapText="1"/>
    </xf>
    <xf numFmtId="0" fontId="6" fillId="2" borderId="54" xfId="0" applyFont="1" applyFill="1" applyBorder="1" applyAlignment="1">
      <alignment horizontal="left" vertical="center"/>
    </xf>
    <xf numFmtId="0" fontId="6" fillId="2" borderId="14" xfId="0" applyFont="1" applyFill="1" applyBorder="1" applyAlignment="1">
      <alignment horizontal="left" vertical="center"/>
    </xf>
    <xf numFmtId="0" fontId="6" fillId="2" borderId="26" xfId="0" applyFont="1" applyFill="1" applyBorder="1" applyAlignment="1">
      <alignment horizontal="left" vertical="center"/>
    </xf>
    <xf numFmtId="0" fontId="6" fillId="2" borderId="30" xfId="0" applyFont="1" applyFill="1" applyBorder="1" applyAlignment="1">
      <alignment vertical="center"/>
    </xf>
    <xf numFmtId="0" fontId="6" fillId="8" borderId="19" xfId="0" applyFont="1" applyFill="1" applyBorder="1" applyAlignment="1">
      <alignment vertical="center"/>
    </xf>
    <xf numFmtId="0" fontId="6" fillId="8" borderId="9"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29" xfId="0" applyFont="1" applyFill="1" applyBorder="1" applyAlignment="1" applyProtection="1">
      <alignment vertical="center"/>
      <protection locked="0"/>
    </xf>
    <xf numFmtId="0" fontId="6" fillId="8" borderId="5" xfId="0" applyFont="1" applyFill="1" applyBorder="1" applyAlignment="1" applyProtection="1">
      <alignment vertical="center"/>
      <protection locked="0"/>
    </xf>
    <xf numFmtId="0" fontId="6" fillId="8" borderId="18" xfId="0" applyFont="1" applyFill="1" applyBorder="1" applyAlignment="1" applyProtection="1">
      <alignment vertical="center"/>
      <protection locked="0"/>
    </xf>
    <xf numFmtId="0" fontId="6" fillId="2" borderId="28" xfId="0" applyFont="1" applyFill="1" applyBorder="1" applyAlignment="1" applyProtection="1">
      <alignment vertical="center"/>
      <protection locked="0"/>
    </xf>
    <xf numFmtId="0" fontId="6" fillId="8" borderId="9" xfId="0" applyFont="1" applyFill="1" applyBorder="1" applyAlignment="1" applyProtection="1">
      <alignment vertical="center"/>
      <protection locked="0"/>
    </xf>
    <xf numFmtId="0" fontId="6" fillId="8" borderId="11" xfId="0" applyFont="1" applyFill="1" applyBorder="1" applyAlignment="1" applyProtection="1">
      <alignment vertical="center"/>
      <protection locked="0"/>
    </xf>
    <xf numFmtId="0" fontId="1" fillId="0" borderId="9"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3" fillId="8" borderId="31" xfId="10" applyFont="1" applyFill="1" applyBorder="1" applyAlignment="1">
      <alignment horizontal="center" vertical="top" wrapText="1"/>
    </xf>
    <xf numFmtId="0" fontId="23" fillId="8" borderId="16" xfId="10" applyFont="1" applyFill="1" applyBorder="1" applyAlignment="1">
      <alignment horizontal="center" vertical="top" wrapText="1"/>
    </xf>
    <xf numFmtId="0" fontId="23" fillId="8" borderId="24" xfId="10" applyFont="1" applyFill="1" applyBorder="1" applyAlignment="1">
      <alignment horizontal="center" vertical="top" wrapText="1"/>
    </xf>
    <xf numFmtId="0" fontId="6" fillId="8" borderId="10" xfId="0" applyFont="1" applyFill="1" applyBorder="1" applyAlignment="1" applyProtection="1">
      <alignment horizontal="center" vertical="center" wrapText="1"/>
      <protection locked="0"/>
    </xf>
    <xf numFmtId="0" fontId="6" fillId="8" borderId="9" xfId="0" applyFont="1" applyFill="1" applyBorder="1" applyAlignment="1" applyProtection="1">
      <alignment horizontal="center" vertical="center" wrapText="1"/>
      <protection locked="0"/>
    </xf>
    <xf numFmtId="0" fontId="6" fillId="8" borderId="22" xfId="0" applyFont="1" applyFill="1" applyBorder="1" applyAlignment="1" applyProtection="1">
      <alignment horizontal="center" vertical="center" wrapText="1"/>
      <protection locked="0"/>
    </xf>
    <xf numFmtId="0" fontId="6" fillId="2" borderId="90" xfId="0" applyFont="1" applyFill="1" applyBorder="1" applyAlignment="1" applyProtection="1">
      <alignment vertical="center"/>
      <protection locked="0"/>
    </xf>
    <xf numFmtId="0" fontId="6" fillId="2" borderId="32" xfId="0" applyFont="1" applyFill="1" applyBorder="1" applyAlignment="1" applyProtection="1">
      <alignment vertical="center"/>
      <protection locked="0"/>
    </xf>
    <xf numFmtId="0" fontId="6" fillId="2" borderId="33" xfId="0" applyFont="1" applyFill="1" applyBorder="1" applyAlignment="1" applyProtection="1">
      <alignment vertical="center"/>
      <protection locked="0"/>
    </xf>
    <xf numFmtId="0" fontId="1" fillId="8" borderId="4" xfId="0" applyFont="1" applyFill="1" applyBorder="1" applyAlignment="1">
      <alignment horizontal="center" vertical="center" wrapText="1"/>
    </xf>
    <xf numFmtId="0" fontId="1" fillId="8" borderId="0" xfId="0" applyFont="1" applyFill="1" applyAlignment="1">
      <alignment vertical="center" wrapText="1"/>
    </xf>
    <xf numFmtId="0" fontId="6" fillId="8" borderId="4" xfId="0" applyFont="1" applyFill="1" applyBorder="1" applyAlignment="1">
      <alignment horizontal="left" vertical="center"/>
    </xf>
    <xf numFmtId="0" fontId="6" fillId="8" borderId="0" xfId="0" applyFont="1" applyFill="1" applyAlignment="1">
      <alignment horizontal="left" vertical="center"/>
    </xf>
    <xf numFmtId="0" fontId="6" fillId="8" borderId="0" xfId="0" applyFont="1" applyFill="1" applyAlignment="1" applyProtection="1">
      <alignment vertical="center"/>
      <protection locked="0"/>
    </xf>
    <xf numFmtId="0" fontId="6" fillId="8" borderId="1"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justify" wrapText="1"/>
      <protection locked="0"/>
    </xf>
    <xf numFmtId="0" fontId="1" fillId="8" borderId="9" xfId="0" applyFont="1" applyFill="1" applyBorder="1" applyAlignment="1" applyProtection="1">
      <alignment horizontal="center" vertical="justify" wrapText="1"/>
      <protection locked="0"/>
    </xf>
    <xf numFmtId="0" fontId="1" fillId="8" borderId="22" xfId="0" applyFont="1" applyFill="1" applyBorder="1" applyAlignment="1" applyProtection="1">
      <alignment horizontal="center" vertical="justify" wrapText="1"/>
      <protection locked="0"/>
    </xf>
    <xf numFmtId="0" fontId="6" fillId="2" borderId="2" xfId="0" applyFont="1" applyFill="1" applyBorder="1" applyAlignment="1" applyProtection="1">
      <alignment vertical="center"/>
      <protection locked="0"/>
    </xf>
    <xf numFmtId="0" fontId="6" fillId="2" borderId="1" xfId="0" applyFont="1" applyFill="1" applyBorder="1" applyAlignment="1" applyProtection="1">
      <alignment vertical="center"/>
      <protection locked="0"/>
    </xf>
    <xf numFmtId="0" fontId="6" fillId="2" borderId="35" xfId="0" applyFont="1" applyFill="1" applyBorder="1" applyAlignment="1" applyProtection="1">
      <alignment vertical="center"/>
      <protection locked="0"/>
    </xf>
    <xf numFmtId="0" fontId="6" fillId="2" borderId="15" xfId="0" applyFont="1" applyFill="1" applyBorder="1" applyAlignment="1" applyProtection="1">
      <alignment vertical="center"/>
      <protection locked="0"/>
    </xf>
    <xf numFmtId="0" fontId="6" fillId="2" borderId="29" xfId="0" applyFont="1" applyFill="1" applyBorder="1" applyAlignment="1" applyProtection="1">
      <alignment horizontal="center" vertical="center"/>
      <protection locked="0"/>
    </xf>
    <xf numFmtId="0" fontId="6" fillId="8" borderId="5" xfId="0" applyFont="1" applyFill="1" applyBorder="1" applyAlignment="1" applyProtection="1">
      <alignment horizontal="center" vertical="center" wrapText="1"/>
      <protection locked="0"/>
    </xf>
    <xf numFmtId="0" fontId="5" fillId="0" borderId="49" xfId="5" applyFont="1" applyBorder="1" applyAlignment="1">
      <alignment horizontal="center" vertical="center" wrapText="1"/>
    </xf>
    <xf numFmtId="0" fontId="5" fillId="0" borderId="51" xfId="5" applyFont="1" applyBorder="1" applyAlignment="1">
      <alignment horizontal="center" vertical="center" wrapText="1"/>
    </xf>
    <xf numFmtId="0" fontId="5" fillId="0" borderId="50" xfId="5" applyFont="1" applyBorder="1" applyAlignment="1">
      <alignment horizontal="center" vertical="center" wrapText="1"/>
    </xf>
    <xf numFmtId="0" fontId="4" fillId="8" borderId="103" xfId="5" applyFont="1" applyFill="1" applyBorder="1" applyAlignment="1">
      <alignment horizontal="center" vertical="center" wrapText="1"/>
    </xf>
    <xf numFmtId="0" fontId="4" fillId="8" borderId="104" xfId="5" applyFont="1" applyFill="1" applyBorder="1" applyAlignment="1">
      <alignment horizontal="center" vertical="center" wrapText="1"/>
    </xf>
    <xf numFmtId="0" fontId="4" fillId="8" borderId="105" xfId="5" applyFont="1" applyFill="1" applyBorder="1" applyAlignment="1">
      <alignment horizontal="center" vertical="center" wrapText="1"/>
    </xf>
    <xf numFmtId="0" fontId="6" fillId="8" borderId="28" xfId="0" applyFont="1" applyFill="1" applyBorder="1" applyAlignment="1">
      <alignment horizontal="center" vertical="center"/>
    </xf>
    <xf numFmtId="0" fontId="6" fillId="8" borderId="9" xfId="0" applyFont="1" applyFill="1" applyBorder="1" applyAlignment="1">
      <alignment horizontal="center" vertical="center"/>
    </xf>
    <xf numFmtId="0" fontId="6" fillId="2" borderId="29" xfId="0" applyFont="1" applyFill="1" applyBorder="1" applyAlignment="1">
      <alignment vertical="center"/>
    </xf>
    <xf numFmtId="0" fontId="6" fillId="2" borderId="5" xfId="0" applyFont="1" applyFill="1" applyBorder="1" applyAlignment="1">
      <alignment vertical="center"/>
    </xf>
    <xf numFmtId="0" fontId="6" fillId="2" borderId="18" xfId="0" applyFont="1" applyFill="1" applyBorder="1" applyAlignment="1">
      <alignment vertical="center"/>
    </xf>
    <xf numFmtId="0" fontId="6" fillId="2" borderId="9" xfId="0" applyFont="1" applyFill="1" applyBorder="1" applyAlignment="1" applyProtection="1">
      <alignment vertical="center"/>
      <protection locked="0"/>
    </xf>
    <xf numFmtId="0" fontId="6" fillId="2" borderId="11" xfId="0" applyFont="1" applyFill="1" applyBorder="1" applyAlignment="1" applyProtection="1">
      <alignment vertical="center"/>
      <protection locked="0"/>
    </xf>
    <xf numFmtId="0" fontId="6" fillId="2" borderId="4" xfId="0" applyFont="1" applyFill="1" applyBorder="1" applyAlignment="1">
      <alignment vertical="center"/>
    </xf>
    <xf numFmtId="0" fontId="6" fillId="2" borderId="0" xfId="0" applyFont="1" applyFill="1" applyAlignment="1">
      <alignment vertical="center"/>
    </xf>
    <xf numFmtId="0" fontId="6" fillId="2" borderId="21" xfId="0" applyFont="1" applyFill="1" applyBorder="1" applyAlignment="1" applyProtection="1">
      <alignment vertical="center"/>
      <protection locked="0"/>
    </xf>
    <xf numFmtId="0" fontId="6" fillId="2" borderId="41" xfId="0" applyFont="1" applyFill="1" applyBorder="1" applyAlignment="1" applyProtection="1">
      <alignment vertical="center"/>
      <protection locked="0"/>
    </xf>
    <xf numFmtId="0" fontId="43" fillId="0" borderId="4" xfId="0" applyFont="1" applyBorder="1" applyAlignment="1">
      <alignment horizontal="center" vertical="center"/>
    </xf>
    <xf numFmtId="0" fontId="43" fillId="0" borderId="0" xfId="0" applyFont="1" applyAlignment="1">
      <alignment horizontal="center" vertical="center"/>
    </xf>
    <xf numFmtId="0" fontId="39" fillId="7" borderId="54" xfId="0" applyFont="1" applyFill="1" applyBorder="1" applyAlignment="1">
      <alignment horizontal="center" vertical="center" wrapText="1"/>
    </xf>
    <xf numFmtId="0" fontId="39" fillId="7" borderId="14" xfId="0" applyFont="1" applyFill="1" applyBorder="1" applyAlignment="1">
      <alignment horizontal="center" vertical="center" wrapText="1"/>
    </xf>
    <xf numFmtId="0" fontId="39" fillId="7" borderId="26" xfId="0" applyFont="1" applyFill="1" applyBorder="1" applyAlignment="1">
      <alignment horizontal="center" vertical="center" wrapText="1"/>
    </xf>
    <xf numFmtId="0" fontId="39" fillId="7" borderId="29" xfId="0" applyFont="1" applyFill="1" applyBorder="1" applyAlignment="1">
      <alignment horizontal="center" vertical="center" wrapText="1"/>
    </xf>
    <xf numFmtId="0" fontId="39" fillId="7" borderId="5" xfId="0" applyFont="1" applyFill="1" applyBorder="1" applyAlignment="1">
      <alignment horizontal="center" vertical="center" wrapText="1"/>
    </xf>
    <xf numFmtId="0" fontId="39" fillId="7" borderId="18" xfId="0" applyFont="1" applyFill="1" applyBorder="1" applyAlignment="1">
      <alignment horizontal="center" vertical="center" wrapText="1"/>
    </xf>
    <xf numFmtId="0" fontId="6" fillId="8" borderId="28" xfId="0" applyFont="1" applyFill="1" applyBorder="1" applyAlignment="1">
      <alignment vertical="center"/>
    </xf>
    <xf numFmtId="0" fontId="6" fillId="8" borderId="9" xfId="0" applyFont="1" applyFill="1" applyBorder="1" applyAlignment="1">
      <alignment vertical="center"/>
    </xf>
    <xf numFmtId="0" fontId="6" fillId="8" borderId="11" xfId="0" applyFont="1" applyFill="1" applyBorder="1" applyAlignment="1">
      <alignment vertical="center"/>
    </xf>
    <xf numFmtId="0" fontId="5" fillId="8" borderId="22" xfId="0" applyFont="1" applyFill="1" applyBorder="1" applyAlignment="1" applyProtection="1">
      <alignment horizontal="justify" vertical="center" wrapText="1"/>
      <protection locked="0"/>
    </xf>
    <xf numFmtId="0" fontId="5" fillId="0" borderId="1" xfId="0" applyFont="1" applyBorder="1" applyAlignment="1" applyProtection="1">
      <alignment horizontal="left" vertical="center" wrapText="1"/>
      <protection locked="0"/>
    </xf>
    <xf numFmtId="0" fontId="5" fillId="8" borderId="1" xfId="0" applyFont="1" applyFill="1" applyBorder="1" applyAlignment="1" applyProtection="1">
      <alignment horizontal="justify" vertical="center" wrapText="1"/>
      <protection locked="0"/>
    </xf>
    <xf numFmtId="0" fontId="6" fillId="0" borderId="4" xfId="0" applyFont="1" applyBorder="1" applyAlignment="1">
      <alignment horizontal="center" vertical="center"/>
    </xf>
    <xf numFmtId="0" fontId="6" fillId="0" borderId="0" xfId="0" applyFont="1" applyAlignment="1">
      <alignment horizontal="center" vertical="center"/>
    </xf>
    <xf numFmtId="0" fontId="6" fillId="8" borderId="4" xfId="0" applyFont="1" applyFill="1" applyBorder="1" applyAlignment="1">
      <alignment horizontal="center" vertical="center" wrapText="1"/>
    </xf>
    <xf numFmtId="0" fontId="6" fillId="8" borderId="0" xfId="0" applyFont="1" applyFill="1" applyAlignment="1">
      <alignment vertical="center" wrapText="1"/>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22" xfId="0" applyFont="1" applyBorder="1" applyAlignment="1">
      <alignment horizontal="center" vertical="center"/>
    </xf>
    <xf numFmtId="0" fontId="38" fillId="0" borderId="44" xfId="0" applyFont="1" applyBorder="1" applyAlignment="1">
      <alignment horizontal="center"/>
    </xf>
    <xf numFmtId="0" fontId="38" fillId="0" borderId="45" xfId="0" applyFont="1" applyBorder="1" applyAlignment="1">
      <alignment horizontal="center"/>
    </xf>
    <xf numFmtId="0" fontId="38" fillId="0" borderId="46" xfId="0" applyFont="1" applyBorder="1" applyAlignment="1">
      <alignment horizontal="center"/>
    </xf>
    <xf numFmtId="0" fontId="38" fillId="11" borderId="1" xfId="0" applyFont="1" applyFill="1" applyBorder="1" applyAlignment="1">
      <alignment horizontal="center" vertical="center"/>
    </xf>
    <xf numFmtId="0" fontId="38" fillId="11" borderId="10" xfId="0" applyFont="1" applyFill="1" applyBorder="1" applyAlignment="1">
      <alignment horizontal="center" vertical="center" wrapText="1"/>
    </xf>
    <xf numFmtId="0" fontId="38" fillId="11" borderId="9" xfId="0" applyFont="1" applyFill="1" applyBorder="1" applyAlignment="1">
      <alignment horizontal="center" vertical="center" wrapText="1"/>
    </xf>
    <xf numFmtId="0" fontId="38" fillId="11" borderId="22" xfId="0" applyFont="1" applyFill="1" applyBorder="1" applyAlignment="1">
      <alignment horizontal="center" vertical="center" wrapText="1"/>
    </xf>
  </cellXfs>
  <cellStyles count="12">
    <cellStyle name="Hipervínculo" xfId="1" builtinId="8"/>
    <cellStyle name="Normal" xfId="0" builtinId="0"/>
    <cellStyle name="Normal 10" xfId="2" xr:uid="{00000000-0005-0000-0000-00000200000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 7" xfId="8" xr:uid="{00000000-0005-0000-0000-000008000000}"/>
    <cellStyle name="Normal 8" xfId="9" xr:uid="{00000000-0005-0000-0000-000009000000}"/>
    <cellStyle name="Normal 9" xfId="10" xr:uid="{00000000-0005-0000-0000-00000A000000}"/>
    <cellStyle name="Normal_DIANITA FORMULARIO INFOGRAL (1)" xfId="11" xr:uid="{00000000-0005-0000-0000-00000B000000}"/>
  </cellStyles>
  <dxfs count="0"/>
  <tableStyles count="0" defaultTableStyle="TableStyleMedium2" defaultPivotStyle="PivotStyleLight16"/>
  <colors>
    <mruColors>
      <color rgb="FFFF0000"/>
      <color rgb="FFFFFF00"/>
      <color rgb="FFFF99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fmlaLink="programacion!$A$64" lockText="1"/>
</file>

<file path=xl/ctrlProps/ctrlProp2.xml><?xml version="1.0" encoding="utf-8"?>
<formControlPr xmlns="http://schemas.microsoft.com/office/spreadsheetml/2009/9/main" objectType="Radio" checked="Checked" lockText="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0</xdr:rowOff>
    </xdr:from>
    <xdr:to>
      <xdr:col>1</xdr:col>
      <xdr:colOff>655320</xdr:colOff>
      <xdr:row>3</xdr:row>
      <xdr:rowOff>0</xdr:rowOff>
    </xdr:to>
    <xdr:pic>
      <xdr:nvPicPr>
        <xdr:cNvPr id="3506" name="1 Imagen">
          <a:extLst>
            <a:ext uri="{FF2B5EF4-FFF2-40B4-BE49-F238E27FC236}">
              <a16:creationId xmlns:a16="http://schemas.microsoft.com/office/drawing/2014/main" id="{00000000-0008-0000-0000-0000B20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0"/>
          <a:ext cx="124206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501831</xdr:colOff>
      <xdr:row>0</xdr:row>
      <xdr:rowOff>13607</xdr:rowOff>
    </xdr:from>
    <xdr:to>
      <xdr:col>2</xdr:col>
      <xdr:colOff>230233</xdr:colOff>
      <xdr:row>3</xdr:row>
      <xdr:rowOff>21227</xdr:rowOff>
    </xdr:to>
    <xdr:pic>
      <xdr:nvPicPr>
        <xdr:cNvPr id="9650" name="1 Imagen">
          <a:extLst>
            <a:ext uri="{FF2B5EF4-FFF2-40B4-BE49-F238E27FC236}">
              <a16:creationId xmlns:a16="http://schemas.microsoft.com/office/drawing/2014/main" id="{00000000-0008-0000-0900-0000B22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831" y="13607"/>
          <a:ext cx="1170759"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335280</xdr:colOff>
      <xdr:row>0</xdr:row>
      <xdr:rowOff>0</xdr:rowOff>
    </xdr:from>
    <xdr:to>
      <xdr:col>1</xdr:col>
      <xdr:colOff>777240</xdr:colOff>
      <xdr:row>2</xdr:row>
      <xdr:rowOff>45720</xdr:rowOff>
    </xdr:to>
    <xdr:pic>
      <xdr:nvPicPr>
        <xdr:cNvPr id="2484" name="1 Imagen">
          <a:extLst>
            <a:ext uri="{FF2B5EF4-FFF2-40B4-BE49-F238E27FC236}">
              <a16:creationId xmlns:a16="http://schemas.microsoft.com/office/drawing/2014/main" id="{00000000-0008-0000-0100-0000B4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0"/>
          <a:ext cx="12344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323850</xdr:colOff>
          <xdr:row>23</xdr:row>
          <xdr:rowOff>9525</xdr:rowOff>
        </xdr:from>
        <xdr:to>
          <xdr:col>1</xdr:col>
          <xdr:colOff>904875</xdr:colOff>
          <xdr:row>23</xdr:row>
          <xdr:rowOff>352425</xdr:rowOff>
        </xdr:to>
        <xdr:sp macro="" textlink="">
          <xdr:nvSpPr>
            <xdr:cNvPr id="2367" name="Option Button 319" hidden="1">
              <a:extLst>
                <a:ext uri="{63B3BB69-23CF-44E3-9099-C40C66FF867C}">
                  <a14:compatExt spid="_x0000_s2367"/>
                </a:ext>
                <a:ext uri="{FF2B5EF4-FFF2-40B4-BE49-F238E27FC236}">
                  <a16:creationId xmlns:a16="http://schemas.microsoft.com/office/drawing/2014/main"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22</xdr:row>
          <xdr:rowOff>314325</xdr:rowOff>
        </xdr:from>
        <xdr:to>
          <xdr:col>1</xdr:col>
          <xdr:colOff>904875</xdr:colOff>
          <xdr:row>23</xdr:row>
          <xdr:rowOff>9525</xdr:rowOff>
        </xdr:to>
        <xdr:sp macro="" textlink="">
          <xdr:nvSpPr>
            <xdr:cNvPr id="2368" name="Option Button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274320</xdr:colOff>
      <xdr:row>0</xdr:row>
      <xdr:rowOff>137160</xdr:rowOff>
    </xdr:from>
    <xdr:to>
      <xdr:col>2</xdr:col>
      <xdr:colOff>251460</xdr:colOff>
      <xdr:row>2</xdr:row>
      <xdr:rowOff>114300</xdr:rowOff>
    </xdr:to>
    <xdr:pic>
      <xdr:nvPicPr>
        <xdr:cNvPr id="11390" name="Imagen 2">
          <a:extLst>
            <a:ext uri="{FF2B5EF4-FFF2-40B4-BE49-F238E27FC236}">
              <a16:creationId xmlns:a16="http://schemas.microsoft.com/office/drawing/2014/main" id="{00000000-0008-0000-0200-00007E2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 y="137160"/>
          <a:ext cx="8915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236220</xdr:colOff>
      <xdr:row>0</xdr:row>
      <xdr:rowOff>0</xdr:rowOff>
    </xdr:from>
    <xdr:to>
      <xdr:col>2</xdr:col>
      <xdr:colOff>529590</xdr:colOff>
      <xdr:row>2</xdr:row>
      <xdr:rowOff>15240</xdr:rowOff>
    </xdr:to>
    <xdr:pic>
      <xdr:nvPicPr>
        <xdr:cNvPr id="4571" name="1 Imagen">
          <a:extLst>
            <a:ext uri="{FF2B5EF4-FFF2-40B4-BE49-F238E27FC236}">
              <a16:creationId xmlns:a16="http://schemas.microsoft.com/office/drawing/2014/main" id="{00000000-0008-0000-0400-0000DB1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0"/>
          <a:ext cx="122682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238125</xdr:colOff>
          <xdr:row>26</xdr:row>
          <xdr:rowOff>28575</xdr:rowOff>
        </xdr:from>
        <xdr:to>
          <xdr:col>2</xdr:col>
          <xdr:colOff>466725</xdr:colOff>
          <xdr:row>26</xdr:row>
          <xdr:rowOff>333375</xdr:rowOff>
        </xdr:to>
        <xdr:sp macro="" textlink="">
          <xdr:nvSpPr>
            <xdr:cNvPr id="4504" name="Check Box 408" hidden="1">
              <a:extLst>
                <a:ext uri="{63B3BB69-23CF-44E3-9099-C40C66FF867C}">
                  <a14:compatExt spid="_x0000_s4504"/>
                </a:ext>
                <a:ext uri="{FF2B5EF4-FFF2-40B4-BE49-F238E27FC236}">
                  <a16:creationId xmlns:a16="http://schemas.microsoft.com/office/drawing/2014/main" id="{00000000-0008-0000-0300-0000981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27</xdr:row>
          <xdr:rowOff>28575</xdr:rowOff>
        </xdr:from>
        <xdr:to>
          <xdr:col>2</xdr:col>
          <xdr:colOff>466725</xdr:colOff>
          <xdr:row>27</xdr:row>
          <xdr:rowOff>333375</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00000000-0008-0000-0300-0000BE1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548640</xdr:colOff>
      <xdr:row>0</xdr:row>
      <xdr:rowOff>0</xdr:rowOff>
    </xdr:from>
    <xdr:to>
      <xdr:col>2</xdr:col>
      <xdr:colOff>640080</xdr:colOff>
      <xdr:row>2</xdr:row>
      <xdr:rowOff>99060</xdr:rowOff>
    </xdr:to>
    <xdr:pic>
      <xdr:nvPicPr>
        <xdr:cNvPr id="5580" name="1 Imagen">
          <a:extLst>
            <a:ext uri="{FF2B5EF4-FFF2-40B4-BE49-F238E27FC236}">
              <a16:creationId xmlns:a16="http://schemas.microsoft.com/office/drawing/2014/main" id="{00000000-0008-0000-0300-0000CC1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0"/>
          <a:ext cx="122682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1</xdr:col>
      <xdr:colOff>751922</xdr:colOff>
      <xdr:row>2</xdr:row>
      <xdr:rowOff>152400</xdr:rowOff>
    </xdr:to>
    <xdr:pic>
      <xdr:nvPicPr>
        <xdr:cNvPr id="1472" name="1 Imagen">
          <a:extLst>
            <a:ext uri="{FF2B5EF4-FFF2-40B4-BE49-F238E27FC236}">
              <a16:creationId xmlns:a16="http://schemas.microsoft.com/office/drawing/2014/main" id="{00000000-0008-0000-0500-0000C0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0"/>
          <a:ext cx="135636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205740</xdr:colOff>
      <xdr:row>0</xdr:row>
      <xdr:rowOff>0</xdr:rowOff>
    </xdr:from>
    <xdr:to>
      <xdr:col>1</xdr:col>
      <xdr:colOff>655320</xdr:colOff>
      <xdr:row>3</xdr:row>
      <xdr:rowOff>0</xdr:rowOff>
    </xdr:to>
    <xdr:pic>
      <xdr:nvPicPr>
        <xdr:cNvPr id="6578" name="1 Imagen">
          <a:extLst>
            <a:ext uri="{FF2B5EF4-FFF2-40B4-BE49-F238E27FC236}">
              <a16:creationId xmlns:a16="http://schemas.microsoft.com/office/drawing/2014/main" id="{00000000-0008-0000-0600-0000B21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0"/>
          <a:ext cx="124206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1</xdr:col>
      <xdr:colOff>617220</xdr:colOff>
      <xdr:row>2</xdr:row>
      <xdr:rowOff>182880</xdr:rowOff>
    </xdr:to>
    <xdr:pic>
      <xdr:nvPicPr>
        <xdr:cNvPr id="7602" name="1 Imagen">
          <a:extLst>
            <a:ext uri="{FF2B5EF4-FFF2-40B4-BE49-F238E27FC236}">
              <a16:creationId xmlns:a16="http://schemas.microsoft.com/office/drawing/2014/main" id="{00000000-0008-0000-0700-0000B21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0"/>
          <a:ext cx="12420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175260</xdr:colOff>
      <xdr:row>0</xdr:row>
      <xdr:rowOff>7620</xdr:rowOff>
    </xdr:from>
    <xdr:to>
      <xdr:col>1</xdr:col>
      <xdr:colOff>624840</xdr:colOff>
      <xdr:row>3</xdr:row>
      <xdr:rowOff>15240</xdr:rowOff>
    </xdr:to>
    <xdr:pic>
      <xdr:nvPicPr>
        <xdr:cNvPr id="8626" name="1 Imagen">
          <a:extLst>
            <a:ext uri="{FF2B5EF4-FFF2-40B4-BE49-F238E27FC236}">
              <a16:creationId xmlns:a16="http://schemas.microsoft.com/office/drawing/2014/main" id="{00000000-0008-0000-0800-0000B22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7620"/>
          <a:ext cx="12420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elcid/Downloads/ASS-RSA-FM007%20nuevo%20ajustado%20d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belloa/AppData/Local/Microsoft/Windows/Temporary%20Internet%20Files/Content.Outlook/6REML6TO/ASS-RSA-FM007-formulario%20dispositivos%20original%20-%20cop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BÁSICA "/>
      <sheetName val="NOTIFICACIÓN ELECTRÓNICA"/>
      <sheetName val="(DM)DISPOSITIVOS MÉDICOS "/>
      <sheetName val="Hoja2"/>
      <sheetName val="(EB)EQUIPOS BIOMÉDICOS"/>
      <sheetName val="Hoja1"/>
      <sheetName val="MODIFICACIONES AUTOMATICAS"/>
      <sheetName val="(AUT)AGOTAMIENTO DE EXISTENCIAS"/>
      <sheetName val="(AUT) AUTORIZACIONES EB"/>
      <sheetName val="(AUT)P Y R(RS-PC) VUCE"/>
      <sheetName val="(CERT.) CON RS"/>
      <sheetName val="(CERT.) SIN RS"/>
      <sheetName val="DESG."/>
      <sheetName val="CPF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BÁSICA "/>
      <sheetName val="NOTIFICACIÓN ELECTRÓNICA"/>
      <sheetName val="(DM)DISPOSITIVOS MÉDICOS"/>
      <sheetName val="(EB)EQUIPOS BIOMÉDICOS"/>
      <sheetName val="Hoja1"/>
      <sheetName val="MODIFICACIONES AUTOMATICAS"/>
      <sheetName val="(AUT)AGOTAMIENTO DE EXISTENCIAS"/>
      <sheetName val="(AUT) AUTORIZACIONES EB"/>
      <sheetName val="(AUT)P Y R(RS-PC) VUCE"/>
      <sheetName val="(CERT.) CON RS"/>
      <sheetName val="(CERT.) SIN RS"/>
      <sheetName val="DESG."/>
      <sheetName val="CPF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5"/>
  <sheetViews>
    <sheetView showGridLines="0" view="pageBreakPreview" topLeftCell="B2" zoomScaleNormal="100" zoomScaleSheetLayoutView="100" workbookViewId="0">
      <selection activeCell="N9" sqref="N9"/>
    </sheetView>
  </sheetViews>
  <sheetFormatPr baseColWidth="10" defaultColWidth="10.85546875" defaultRowHeight="15" x14ac:dyDescent="0.25"/>
  <cols>
    <col min="10" max="10" width="23.85546875" customWidth="1"/>
    <col min="12" max="12" width="0" hidden="1" customWidth="1"/>
  </cols>
  <sheetData>
    <row r="1" spans="1:12" x14ac:dyDescent="0.25">
      <c r="A1" s="489"/>
      <c r="B1" s="490"/>
      <c r="C1" s="493" t="s">
        <v>0</v>
      </c>
      <c r="D1" s="493"/>
      <c r="E1" s="493"/>
      <c r="F1" s="493"/>
      <c r="G1" s="493" t="s">
        <v>1</v>
      </c>
      <c r="H1" s="493"/>
      <c r="I1" s="493"/>
      <c r="J1" s="493"/>
    </row>
    <row r="2" spans="1:12" x14ac:dyDescent="0.25">
      <c r="A2" s="489"/>
      <c r="B2" s="490"/>
      <c r="C2" s="495" t="s">
        <v>2</v>
      </c>
      <c r="D2" s="495"/>
      <c r="E2" s="495"/>
      <c r="F2" s="495"/>
      <c r="G2" s="495"/>
      <c r="H2" s="495"/>
      <c r="I2" s="495"/>
      <c r="J2" s="495"/>
    </row>
    <row r="3" spans="1:12" ht="15.75" customHeight="1" thickBot="1" x14ac:dyDescent="0.3">
      <c r="A3" s="491"/>
      <c r="B3" s="492"/>
      <c r="C3" s="496" t="s">
        <v>3</v>
      </c>
      <c r="D3" s="496"/>
      <c r="E3" s="496"/>
      <c r="F3" s="506" t="s">
        <v>784</v>
      </c>
      <c r="G3" s="507"/>
      <c r="H3" s="465" t="s">
        <v>785</v>
      </c>
      <c r="I3" s="466"/>
      <c r="J3" s="467"/>
    </row>
    <row r="4" spans="1:12" ht="16.5" thickTop="1" thickBot="1" x14ac:dyDescent="0.3">
      <c r="A4" s="14"/>
      <c r="B4" s="13"/>
      <c r="C4" s="146"/>
      <c r="D4" s="146"/>
      <c r="E4" s="146"/>
      <c r="F4" s="172"/>
      <c r="G4" s="146"/>
      <c r="H4" s="146"/>
      <c r="I4" s="146"/>
      <c r="J4" s="146"/>
      <c r="K4" s="12"/>
    </row>
    <row r="5" spans="1:12" ht="33" customHeight="1" thickBot="1" x14ac:dyDescent="0.3">
      <c r="A5" s="503" t="s">
        <v>4</v>
      </c>
      <c r="B5" s="504"/>
      <c r="C5" s="504"/>
      <c r="D5" s="504"/>
      <c r="E5" s="504"/>
      <c r="F5" s="504"/>
      <c r="G5" s="504"/>
      <c r="H5" s="504"/>
      <c r="I5" s="504"/>
      <c r="J5" s="505"/>
      <c r="L5" s="1"/>
    </row>
    <row r="6" spans="1:12" ht="35.25" customHeight="1" x14ac:dyDescent="0.25">
      <c r="A6" s="468" t="s">
        <v>5</v>
      </c>
      <c r="B6" s="469"/>
      <c r="C6" s="469"/>
      <c r="D6" s="469"/>
      <c r="E6" s="469"/>
      <c r="F6" s="469"/>
      <c r="G6" s="469"/>
      <c r="H6" s="469"/>
      <c r="I6" s="469"/>
      <c r="J6" s="470"/>
    </row>
    <row r="7" spans="1:12" x14ac:dyDescent="0.25">
      <c r="A7" s="471" t="s">
        <v>6</v>
      </c>
      <c r="B7" s="472"/>
      <c r="C7" s="472"/>
      <c r="D7" s="472"/>
      <c r="E7" s="472"/>
      <c r="F7" s="472"/>
      <c r="G7" s="472"/>
      <c r="H7" s="472"/>
      <c r="I7" s="472"/>
      <c r="J7" s="473"/>
    </row>
    <row r="8" spans="1:12" x14ac:dyDescent="0.25">
      <c r="A8" s="497" t="s">
        <v>7</v>
      </c>
      <c r="B8" s="498"/>
      <c r="C8" s="498"/>
      <c r="D8" s="498"/>
      <c r="E8" s="498"/>
      <c r="F8" s="498"/>
      <c r="G8" s="498"/>
      <c r="H8" s="498"/>
      <c r="I8" s="498"/>
      <c r="J8" s="499"/>
    </row>
    <row r="9" spans="1:12" ht="15" customHeight="1" x14ac:dyDescent="0.25">
      <c r="A9" s="474" t="s">
        <v>8</v>
      </c>
      <c r="B9" s="475"/>
      <c r="C9" s="475"/>
      <c r="D9" s="475"/>
      <c r="E9" s="475"/>
      <c r="F9" s="475"/>
      <c r="G9" s="475"/>
      <c r="H9" s="475"/>
      <c r="I9" s="475"/>
      <c r="J9" s="476"/>
    </row>
    <row r="10" spans="1:12" ht="48.75" customHeight="1" x14ac:dyDescent="0.25">
      <c r="A10" s="494" t="s">
        <v>9</v>
      </c>
      <c r="B10" s="475"/>
      <c r="C10" s="475"/>
      <c r="D10" s="475"/>
      <c r="E10" s="475"/>
      <c r="F10" s="475"/>
      <c r="G10" s="475"/>
      <c r="H10" s="475"/>
      <c r="I10" s="475"/>
      <c r="J10" s="476"/>
    </row>
    <row r="11" spans="1:12" ht="29.25" customHeight="1" x14ac:dyDescent="0.25">
      <c r="A11" s="500" t="s">
        <v>10</v>
      </c>
      <c r="B11" s="501"/>
      <c r="C11" s="501"/>
      <c r="D11" s="501"/>
      <c r="E11" s="501"/>
      <c r="F11" s="501"/>
      <c r="G11" s="501"/>
      <c r="H11" s="501"/>
      <c r="I11" s="501"/>
      <c r="J11" s="502"/>
    </row>
    <row r="12" spans="1:12" ht="26.25" customHeight="1" x14ac:dyDescent="0.25">
      <c r="A12" s="500" t="s">
        <v>11</v>
      </c>
      <c r="B12" s="501"/>
      <c r="C12" s="501"/>
      <c r="D12" s="501"/>
      <c r="E12" s="501"/>
      <c r="F12" s="501"/>
      <c r="G12" s="501"/>
      <c r="H12" s="501"/>
      <c r="I12" s="501"/>
      <c r="J12" s="502"/>
    </row>
    <row r="13" spans="1:12" ht="39.75" customHeight="1" x14ac:dyDescent="0.25">
      <c r="A13" s="494" t="s">
        <v>12</v>
      </c>
      <c r="B13" s="475"/>
      <c r="C13" s="475"/>
      <c r="D13" s="475"/>
      <c r="E13" s="475"/>
      <c r="F13" s="475"/>
      <c r="G13" s="475"/>
      <c r="H13" s="475"/>
      <c r="I13" s="475"/>
      <c r="J13" s="476"/>
    </row>
    <row r="14" spans="1:12" ht="40.5" customHeight="1" x14ac:dyDescent="0.25">
      <c r="A14" s="474" t="s">
        <v>13</v>
      </c>
      <c r="B14" s="475"/>
      <c r="C14" s="475"/>
      <c r="D14" s="475"/>
      <c r="E14" s="475"/>
      <c r="F14" s="475"/>
      <c r="G14" s="475"/>
      <c r="H14" s="475"/>
      <c r="I14" s="475"/>
      <c r="J14" s="476"/>
    </row>
    <row r="15" spans="1:12" ht="18.75" customHeight="1" x14ac:dyDescent="0.25">
      <c r="A15" s="480" t="s">
        <v>14</v>
      </c>
      <c r="B15" s="481"/>
      <c r="C15" s="481"/>
      <c r="D15" s="481"/>
      <c r="E15" s="481"/>
      <c r="F15" s="481"/>
      <c r="G15" s="481"/>
      <c r="H15" s="481"/>
      <c r="I15" s="481"/>
      <c r="J15" s="482"/>
    </row>
    <row r="16" spans="1:12" ht="56.25" customHeight="1" x14ac:dyDescent="0.25">
      <c r="A16" s="474" t="s">
        <v>15</v>
      </c>
      <c r="B16" s="475"/>
      <c r="C16" s="475"/>
      <c r="D16" s="475"/>
      <c r="E16" s="475"/>
      <c r="F16" s="475"/>
      <c r="G16" s="475"/>
      <c r="H16" s="475"/>
      <c r="I16" s="475"/>
      <c r="J16" s="476"/>
    </row>
    <row r="17" spans="1:32" ht="27.75" customHeight="1" x14ac:dyDescent="0.25">
      <c r="A17" s="477" t="s">
        <v>16</v>
      </c>
      <c r="B17" s="478"/>
      <c r="C17" s="478"/>
      <c r="D17" s="478"/>
      <c r="E17" s="478"/>
      <c r="F17" s="478"/>
      <c r="G17" s="478"/>
      <c r="H17" s="478"/>
      <c r="I17" s="478"/>
      <c r="J17" s="479"/>
    </row>
    <row r="18" spans="1:32" ht="27.75" customHeight="1" x14ac:dyDescent="0.25">
      <c r="A18" s="477" t="s">
        <v>17</v>
      </c>
      <c r="B18" s="478"/>
      <c r="C18" s="478"/>
      <c r="D18" s="478"/>
      <c r="E18" s="478"/>
      <c r="F18" s="478"/>
      <c r="G18" s="478"/>
      <c r="H18" s="478"/>
      <c r="I18" s="478"/>
      <c r="J18" s="479"/>
    </row>
    <row r="19" spans="1:32" ht="30.75" customHeight="1" x14ac:dyDescent="0.25">
      <c r="A19" s="477" t="s">
        <v>18</v>
      </c>
      <c r="B19" s="478"/>
      <c r="C19" s="478"/>
      <c r="D19" s="478"/>
      <c r="E19" s="478"/>
      <c r="F19" s="478"/>
      <c r="G19" s="478"/>
      <c r="H19" s="478"/>
      <c r="I19" s="478"/>
      <c r="J19" s="479"/>
    </row>
    <row r="20" spans="1:32" ht="33.75" customHeight="1" x14ac:dyDescent="0.25">
      <c r="A20" s="483" t="s">
        <v>19</v>
      </c>
      <c r="B20" s="484"/>
      <c r="C20" s="484"/>
      <c r="D20" s="484"/>
      <c r="E20" s="484"/>
      <c r="F20" s="484"/>
      <c r="G20" s="484"/>
      <c r="H20" s="484"/>
      <c r="I20" s="484"/>
      <c r="J20" s="485"/>
    </row>
    <row r="21" spans="1:32" ht="39.75" customHeight="1" x14ac:dyDescent="0.25">
      <c r="A21" s="486" t="s">
        <v>20</v>
      </c>
      <c r="B21" s="487"/>
      <c r="C21" s="487"/>
      <c r="D21" s="487"/>
      <c r="E21" s="487"/>
      <c r="F21" s="487"/>
      <c r="G21" s="487"/>
      <c r="H21" s="487"/>
      <c r="I21" s="487"/>
      <c r="J21" s="488"/>
    </row>
    <row r="22" spans="1:32" s="93" customFormat="1" ht="15.75" customHeight="1" x14ac:dyDescent="0.25">
      <c r="A22"/>
      <c r="B22"/>
      <c r="C22"/>
      <c r="D22"/>
      <c r="E22"/>
      <c r="F22"/>
      <c r="G22"/>
      <c r="H22"/>
      <c r="I22"/>
      <c r="J22"/>
      <c r="K22"/>
      <c r="L22"/>
      <c r="M22"/>
      <c r="N22"/>
      <c r="O22"/>
      <c r="P22"/>
      <c r="Q22"/>
      <c r="R22"/>
      <c r="S22"/>
      <c r="T22"/>
      <c r="U22"/>
      <c r="V22"/>
      <c r="W22"/>
      <c r="X22"/>
      <c r="Y22"/>
      <c r="Z22"/>
      <c r="AA22"/>
      <c r="AB22"/>
      <c r="AC22"/>
      <c r="AD22"/>
      <c r="AE22"/>
      <c r="AF22"/>
    </row>
    <row r="23" spans="1:32" s="93" customFormat="1" ht="15.75" customHeight="1" x14ac:dyDescent="0.25">
      <c r="A23"/>
      <c r="B23"/>
      <c r="C23"/>
      <c r="D23"/>
      <c r="E23"/>
      <c r="F23"/>
      <c r="G23"/>
      <c r="H23"/>
      <c r="I23"/>
      <c r="J23"/>
      <c r="K23"/>
      <c r="L23"/>
      <c r="M23"/>
      <c r="N23"/>
      <c r="O23"/>
      <c r="P23"/>
      <c r="Q23"/>
      <c r="R23"/>
      <c r="S23"/>
      <c r="T23"/>
      <c r="U23"/>
      <c r="V23"/>
      <c r="W23"/>
      <c r="X23"/>
      <c r="Y23"/>
      <c r="Z23"/>
      <c r="AA23"/>
      <c r="AB23"/>
      <c r="AC23"/>
      <c r="AD23"/>
      <c r="AE23"/>
      <c r="AF23"/>
    </row>
    <row r="24" spans="1:32" s="93" customFormat="1" ht="15.75" customHeight="1" x14ac:dyDescent="0.25">
      <c r="A24"/>
      <c r="B24"/>
      <c r="C24"/>
      <c r="D24"/>
      <c r="E24"/>
      <c r="F24"/>
      <c r="G24"/>
      <c r="H24"/>
      <c r="I24"/>
      <c r="J24"/>
      <c r="K24"/>
      <c r="L24"/>
      <c r="M24"/>
      <c r="N24"/>
      <c r="O24"/>
      <c r="P24"/>
      <c r="Q24"/>
      <c r="R24"/>
      <c r="S24"/>
      <c r="T24"/>
      <c r="U24"/>
      <c r="V24"/>
      <c r="W24"/>
      <c r="X24"/>
      <c r="Y24"/>
      <c r="Z24"/>
      <c r="AA24"/>
      <c r="AB24"/>
      <c r="AC24"/>
      <c r="AD24"/>
      <c r="AE24"/>
      <c r="AF24"/>
    </row>
    <row r="25" spans="1:32" s="93" customFormat="1" ht="15" customHeight="1" x14ac:dyDescent="0.25">
      <c r="A25"/>
      <c r="B25"/>
      <c r="C25"/>
      <c r="D25"/>
      <c r="E25"/>
      <c r="F25"/>
      <c r="G25"/>
      <c r="H25"/>
      <c r="I25"/>
      <c r="J25"/>
      <c r="K25"/>
      <c r="L25"/>
      <c r="M25"/>
      <c r="N25"/>
      <c r="O25"/>
      <c r="P25"/>
      <c r="Q25"/>
      <c r="R25"/>
      <c r="S25"/>
      <c r="T25"/>
      <c r="U25"/>
      <c r="V25"/>
      <c r="W25"/>
      <c r="X25"/>
      <c r="Y25"/>
      <c r="Z25"/>
      <c r="AA25"/>
      <c r="AB25"/>
      <c r="AC25"/>
      <c r="AD25"/>
      <c r="AE25"/>
      <c r="AF25"/>
    </row>
  </sheetData>
  <mergeCells count="24">
    <mergeCell ref="A20:J20"/>
    <mergeCell ref="A21:J21"/>
    <mergeCell ref="A1:B3"/>
    <mergeCell ref="C1:F1"/>
    <mergeCell ref="A13:J13"/>
    <mergeCell ref="G1:J1"/>
    <mergeCell ref="C2:J2"/>
    <mergeCell ref="C3:E3"/>
    <mergeCell ref="A8:J8"/>
    <mergeCell ref="A9:J9"/>
    <mergeCell ref="A10:J10"/>
    <mergeCell ref="A12:J12"/>
    <mergeCell ref="A5:J5"/>
    <mergeCell ref="A11:J11"/>
    <mergeCell ref="A14:J14"/>
    <mergeCell ref="F3:G3"/>
    <mergeCell ref="H3:J3"/>
    <mergeCell ref="A6:J6"/>
    <mergeCell ref="A7:J7"/>
    <mergeCell ref="A16:J16"/>
    <mergeCell ref="A19:J19"/>
    <mergeCell ref="A15:J15"/>
    <mergeCell ref="A17:J17"/>
    <mergeCell ref="A18:J18"/>
  </mergeCells>
  <hyperlinks>
    <hyperlink ref="A7" r:id="rId1" display="http://www.invima.gov.co/" xr:uid="{00000000-0004-0000-0000-000000000000}"/>
  </hyperlinks>
  <printOptions horizontalCentered="1"/>
  <pageMargins left="0.70866141732283472" right="0.70866141732283472" top="0.74803149606299213" bottom="0.74803149606299213" header="0.31496062992125984" footer="0.31496062992125984"/>
  <pageSetup paperSize="14" scale="71"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HZ35"/>
  <sheetViews>
    <sheetView showGridLines="0" tabSelected="1" view="pageBreakPreview" zoomScaleNormal="100" zoomScaleSheetLayoutView="100" workbookViewId="0"/>
  </sheetViews>
  <sheetFormatPr baseColWidth="10" defaultColWidth="10.85546875" defaultRowHeight="15" x14ac:dyDescent="0.25"/>
  <cols>
    <col min="1" max="1" width="10.85546875" customWidth="1"/>
  </cols>
  <sheetData>
    <row r="1" spans="1:234" ht="15" customHeight="1" x14ac:dyDescent="0.25">
      <c r="B1" s="1641"/>
      <c r="C1" s="1607" t="str">
        <f>INSTRUCTIVO!C1</f>
        <v>ASEGURAMIENTO SANITARIO</v>
      </c>
      <c r="D1" s="1607"/>
      <c r="E1" s="1607"/>
      <c r="F1" s="1607"/>
      <c r="G1" s="1607" t="str">
        <f>INSTRUCTIVO!G1</f>
        <v>REGISTROS SANITARIOS Y TRAMITES ASOCIADOS</v>
      </c>
      <c r="H1" s="1607"/>
      <c r="I1" s="1607"/>
      <c r="J1" s="1607"/>
      <c r="K1" s="1607"/>
      <c r="L1" s="1607"/>
      <c r="M1" s="1607"/>
      <c r="N1" s="1607"/>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1"/>
      <c r="DR1" s="91"/>
      <c r="DS1" s="91"/>
      <c r="DT1" s="91"/>
      <c r="DU1" s="91"/>
      <c r="DV1" s="91"/>
      <c r="DW1" s="91"/>
      <c r="DX1" s="91"/>
      <c r="DY1" s="91"/>
      <c r="DZ1" s="91"/>
      <c r="EA1" s="91"/>
      <c r="EB1" s="91"/>
      <c r="EC1" s="91"/>
      <c r="ED1" s="91"/>
      <c r="EE1" s="91"/>
      <c r="EF1" s="91"/>
      <c r="EG1" s="91"/>
      <c r="EH1" s="91"/>
      <c r="EI1" s="91"/>
      <c r="EJ1" s="91"/>
      <c r="EK1" s="91"/>
      <c r="EL1" s="91"/>
      <c r="EM1" s="91"/>
      <c r="EN1" s="91"/>
      <c r="EO1" s="91"/>
      <c r="EP1" s="91"/>
      <c r="EQ1" s="91"/>
      <c r="ER1" s="91"/>
      <c r="ES1" s="91"/>
      <c r="ET1" s="91"/>
      <c r="EU1" s="91"/>
      <c r="EV1" s="91"/>
      <c r="EW1" s="91"/>
      <c r="EX1" s="91"/>
      <c r="EY1" s="91"/>
      <c r="EZ1" s="91"/>
      <c r="FA1" s="91"/>
      <c r="FB1" s="91"/>
      <c r="FC1" s="91"/>
      <c r="FD1" s="91"/>
      <c r="FE1" s="91"/>
      <c r="FF1" s="91"/>
      <c r="FG1" s="91"/>
      <c r="FH1" s="91"/>
      <c r="FI1" s="91"/>
      <c r="FJ1" s="91"/>
      <c r="FK1" s="91"/>
      <c r="FL1" s="91"/>
      <c r="FM1" s="91"/>
      <c r="FN1" s="91"/>
      <c r="FO1" s="91"/>
      <c r="FP1" s="91"/>
      <c r="FQ1" s="91"/>
      <c r="FR1" s="91"/>
      <c r="FS1" s="91"/>
      <c r="FT1" s="91"/>
      <c r="FU1" s="91"/>
      <c r="FV1" s="91"/>
      <c r="FW1" s="91"/>
      <c r="FX1" s="91"/>
      <c r="FY1" s="91"/>
      <c r="FZ1" s="91"/>
      <c r="GA1" s="91"/>
      <c r="GB1" s="91"/>
      <c r="GC1" s="91"/>
      <c r="GD1" s="91"/>
      <c r="GE1" s="91"/>
      <c r="GF1" s="91"/>
      <c r="GG1" s="91"/>
      <c r="GH1" s="91"/>
      <c r="GI1" s="91"/>
      <c r="GJ1" s="91"/>
      <c r="GK1" s="91"/>
      <c r="GL1" s="91"/>
      <c r="GM1" s="91"/>
      <c r="GN1" s="91"/>
      <c r="GO1" s="91"/>
      <c r="GP1" s="91"/>
      <c r="GQ1" s="91"/>
      <c r="GR1" s="91"/>
      <c r="GS1" s="91"/>
      <c r="GT1" s="91"/>
      <c r="GU1" s="91"/>
      <c r="GV1" s="91"/>
      <c r="GW1" s="91"/>
      <c r="GX1" s="91"/>
      <c r="GY1" s="91"/>
      <c r="GZ1" s="91"/>
      <c r="HA1" s="91"/>
      <c r="HB1" s="91"/>
      <c r="HC1" s="91"/>
      <c r="HD1" s="91"/>
      <c r="HE1" s="91"/>
      <c r="HF1" s="91"/>
      <c r="HG1" s="91"/>
      <c r="HH1" s="91"/>
      <c r="HI1" s="91"/>
      <c r="HJ1" s="91"/>
      <c r="HK1" s="91"/>
      <c r="HL1" s="91"/>
      <c r="HM1" s="91"/>
      <c r="HN1" s="91"/>
      <c r="HO1" s="91"/>
      <c r="HP1" s="91"/>
      <c r="HQ1" s="91"/>
      <c r="HR1" s="91"/>
      <c r="HS1" s="91"/>
      <c r="HT1" s="91"/>
      <c r="HU1" s="91"/>
      <c r="HV1" s="91"/>
      <c r="HW1" s="91"/>
    </row>
    <row r="2" spans="1:234" ht="15" customHeight="1" x14ac:dyDescent="0.25">
      <c r="B2" s="1641"/>
      <c r="C2" s="1694" t="str">
        <f>INSTRUCTIVO!C2</f>
        <v>FORMATO ÚNICO DE DILIGENCIAMIENTO DE REACTIVOS DE DIAGNÓSTICO IN VITRO</v>
      </c>
      <c r="D2" s="1695"/>
      <c r="E2" s="1695"/>
      <c r="F2" s="1695"/>
      <c r="G2" s="1695"/>
      <c r="H2" s="1695"/>
      <c r="I2" s="1695"/>
      <c r="J2" s="1695"/>
      <c r="K2" s="1696"/>
      <c r="L2" s="1694"/>
      <c r="M2" s="1695"/>
      <c r="N2" s="1695"/>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c r="DX2" s="91"/>
      <c r="DY2" s="91"/>
      <c r="DZ2" s="91"/>
      <c r="EA2" s="91"/>
      <c r="EB2" s="91"/>
      <c r="EC2" s="91"/>
      <c r="ED2" s="91"/>
      <c r="EE2" s="91"/>
      <c r="EF2" s="91"/>
      <c r="EG2" s="91"/>
      <c r="EH2" s="91"/>
      <c r="EI2" s="91"/>
      <c r="EJ2" s="91"/>
      <c r="EK2" s="91"/>
      <c r="EL2" s="91"/>
      <c r="EM2" s="91"/>
      <c r="EN2" s="91"/>
      <c r="EO2" s="91"/>
      <c r="EP2" s="91"/>
      <c r="EQ2" s="91"/>
      <c r="ER2" s="91"/>
      <c r="ES2" s="91"/>
      <c r="ET2" s="91"/>
      <c r="EU2" s="91"/>
      <c r="EV2" s="91"/>
      <c r="EW2" s="91"/>
      <c r="EX2" s="91"/>
      <c r="EY2" s="91"/>
      <c r="EZ2" s="91"/>
      <c r="FA2" s="91"/>
      <c r="FB2" s="91"/>
      <c r="FC2" s="91"/>
      <c r="FD2" s="91"/>
      <c r="FE2" s="91"/>
      <c r="FF2" s="91"/>
      <c r="FG2" s="91"/>
      <c r="FH2" s="91"/>
      <c r="FI2" s="91"/>
      <c r="FJ2" s="91"/>
      <c r="FK2" s="91"/>
      <c r="FL2" s="91"/>
      <c r="FM2" s="91"/>
      <c r="FN2" s="91"/>
      <c r="FO2" s="91"/>
      <c r="FP2" s="91"/>
      <c r="FQ2" s="91"/>
      <c r="FR2" s="91"/>
      <c r="FS2" s="91"/>
      <c r="FT2" s="91"/>
      <c r="FU2" s="91"/>
      <c r="FV2" s="91"/>
      <c r="FW2" s="91"/>
      <c r="FX2" s="91"/>
      <c r="FY2" s="91"/>
      <c r="FZ2" s="91"/>
      <c r="GA2" s="91"/>
      <c r="GB2" s="91"/>
      <c r="GC2" s="91"/>
      <c r="GD2" s="91"/>
      <c r="GE2" s="91"/>
      <c r="GF2" s="91"/>
      <c r="GG2" s="91"/>
      <c r="GH2" s="91"/>
      <c r="GI2" s="91"/>
      <c r="GJ2" s="91"/>
      <c r="GK2" s="91"/>
      <c r="GL2" s="91"/>
      <c r="GM2" s="91"/>
      <c r="GN2" s="91"/>
      <c r="GO2" s="91"/>
      <c r="GP2" s="91"/>
      <c r="GQ2" s="91"/>
      <c r="GR2" s="91"/>
      <c r="GS2" s="91"/>
      <c r="GT2" s="91"/>
      <c r="GU2" s="91"/>
      <c r="GV2" s="91"/>
      <c r="GW2" s="91"/>
      <c r="GX2" s="91"/>
      <c r="GY2" s="91"/>
      <c r="GZ2" s="91"/>
      <c r="HA2" s="91"/>
      <c r="HB2" s="91"/>
      <c r="HC2" s="91"/>
      <c r="HD2" s="91"/>
      <c r="HE2" s="91"/>
      <c r="HF2" s="91"/>
      <c r="HG2" s="91"/>
      <c r="HH2" s="91"/>
      <c r="HI2" s="91"/>
      <c r="HJ2" s="91"/>
      <c r="HK2" s="91"/>
      <c r="HL2" s="91"/>
      <c r="HM2" s="91"/>
      <c r="HN2" s="91"/>
      <c r="HO2" s="91"/>
      <c r="HP2" s="91"/>
      <c r="HQ2" s="91"/>
      <c r="HR2" s="91"/>
      <c r="HS2" s="91"/>
      <c r="HT2" s="91"/>
      <c r="HU2" s="91"/>
      <c r="HV2" s="91"/>
      <c r="HW2" s="91"/>
    </row>
    <row r="3" spans="1:234" ht="15" customHeight="1" thickBot="1" x14ac:dyDescent="0.3">
      <c r="B3" s="1642"/>
      <c r="C3" s="1644" t="str">
        <f>INSTRUCTIVO!C3</f>
        <v>Código: ASS-RSA-FM006</v>
      </c>
      <c r="D3" s="1644"/>
      <c r="E3" s="1644"/>
      <c r="F3" s="1645" t="str">
        <f>INSTRUCTIVO!F3</f>
        <v>Versión: 13</v>
      </c>
      <c r="G3" s="1645"/>
      <c r="H3" s="1691" t="str">
        <f>INSTRUCTIVO!H3</f>
        <v>Fecha de Emisión: 2025-11-06</v>
      </c>
      <c r="I3" s="1692"/>
      <c r="J3" s="1692"/>
      <c r="K3" s="1693"/>
      <c r="L3" s="1644"/>
      <c r="M3" s="1644"/>
      <c r="N3" s="1644"/>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c r="EO3" s="91"/>
      <c r="EP3" s="91"/>
      <c r="EQ3" s="91"/>
      <c r="ER3" s="91"/>
      <c r="ES3" s="91"/>
      <c r="ET3" s="91"/>
      <c r="EU3" s="91"/>
      <c r="EV3" s="91"/>
      <c r="EW3" s="91"/>
      <c r="EX3" s="91"/>
      <c r="EY3" s="91"/>
      <c r="EZ3" s="91"/>
      <c r="FA3" s="91"/>
      <c r="FB3" s="91"/>
      <c r="FC3" s="91"/>
      <c r="FD3" s="91"/>
      <c r="FE3" s="91"/>
      <c r="FF3" s="91"/>
      <c r="FG3" s="91"/>
      <c r="FH3" s="91"/>
      <c r="FI3" s="91"/>
      <c r="FJ3" s="91"/>
      <c r="FK3" s="91"/>
      <c r="FL3" s="91"/>
      <c r="FM3" s="91"/>
      <c r="FN3" s="91"/>
      <c r="FO3" s="91"/>
      <c r="FP3" s="91"/>
      <c r="FQ3" s="91"/>
      <c r="FR3" s="91"/>
      <c r="FS3" s="91"/>
      <c r="FT3" s="91"/>
      <c r="FU3" s="91"/>
      <c r="FV3" s="91"/>
      <c r="FW3" s="91"/>
      <c r="FX3" s="91"/>
      <c r="FY3" s="91"/>
      <c r="FZ3" s="91"/>
      <c r="GA3" s="91"/>
      <c r="GB3" s="91"/>
      <c r="GC3" s="91"/>
      <c r="GD3" s="91"/>
      <c r="GE3" s="91"/>
      <c r="GF3" s="91"/>
      <c r="GG3" s="91"/>
      <c r="GH3" s="91"/>
      <c r="GI3" s="91"/>
      <c r="GJ3" s="91"/>
      <c r="GK3" s="91"/>
      <c r="GL3" s="91"/>
      <c r="GM3" s="91"/>
      <c r="GN3" s="91"/>
      <c r="GO3" s="91"/>
      <c r="GP3" s="91"/>
      <c r="GQ3" s="91"/>
      <c r="GR3" s="91"/>
      <c r="GS3" s="91"/>
      <c r="GT3" s="91"/>
      <c r="GU3" s="91"/>
      <c r="GV3" s="91"/>
      <c r="GW3" s="91"/>
      <c r="GX3" s="91"/>
      <c r="GY3" s="91"/>
      <c r="GZ3" s="91"/>
      <c r="HA3" s="91"/>
      <c r="HB3" s="91"/>
      <c r="HC3" s="91"/>
      <c r="HD3" s="91"/>
      <c r="HE3" s="91"/>
      <c r="HF3" s="91"/>
      <c r="HG3" s="91"/>
      <c r="HH3" s="91"/>
      <c r="HI3" s="91"/>
      <c r="HJ3" s="91"/>
      <c r="HK3" s="91"/>
      <c r="HL3" s="91"/>
      <c r="HM3" s="91"/>
      <c r="HN3" s="91"/>
      <c r="HO3" s="91"/>
      <c r="HP3" s="91"/>
      <c r="HQ3" s="91"/>
      <c r="HR3" s="91"/>
      <c r="HS3" s="91"/>
      <c r="HT3" s="91"/>
      <c r="HU3" s="91"/>
      <c r="HV3" s="91"/>
      <c r="HW3" s="91"/>
    </row>
    <row r="4" spans="1:234" ht="16.5" thickTop="1" thickBot="1" x14ac:dyDescent="0.3">
      <c r="A4" s="92"/>
      <c r="B4" s="86"/>
      <c r="C4" s="86"/>
      <c r="D4" s="86"/>
      <c r="E4" s="86"/>
      <c r="F4" s="86"/>
      <c r="G4" s="86"/>
      <c r="H4" s="86"/>
      <c r="I4" s="86"/>
      <c r="J4" s="86"/>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c r="HL4" s="91"/>
      <c r="HM4" s="91"/>
      <c r="HN4" s="91"/>
      <c r="HO4" s="91"/>
      <c r="HP4" s="91"/>
      <c r="HQ4" s="91"/>
      <c r="HR4" s="91"/>
      <c r="HS4" s="91"/>
      <c r="HT4" s="91"/>
      <c r="HU4" s="91"/>
      <c r="HV4" s="91"/>
    </row>
    <row r="5" spans="1:234" ht="15" customHeight="1" x14ac:dyDescent="0.25">
      <c r="A5" s="1710" t="s">
        <v>554</v>
      </c>
      <c r="B5" s="1711"/>
      <c r="C5" s="1711"/>
      <c r="D5" s="1711"/>
      <c r="E5" s="1711"/>
      <c r="F5" s="1711"/>
      <c r="G5" s="1711"/>
      <c r="H5" s="1711"/>
      <c r="I5" s="1711"/>
      <c r="J5" s="1711"/>
      <c r="K5" s="1711"/>
      <c r="L5" s="1711"/>
      <c r="M5" s="1711"/>
      <c r="N5" s="1712"/>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c r="HL5" s="91"/>
      <c r="HM5" s="91"/>
      <c r="HN5" s="91"/>
      <c r="HO5" s="91"/>
      <c r="HP5" s="91"/>
      <c r="HQ5" s="91"/>
      <c r="HR5" s="91"/>
      <c r="HS5" s="91"/>
      <c r="HT5" s="91"/>
      <c r="HU5" s="91"/>
      <c r="HV5" s="91"/>
      <c r="HW5" s="91"/>
      <c r="HX5" s="91"/>
      <c r="HY5" s="91"/>
      <c r="HZ5" s="91"/>
    </row>
    <row r="6" spans="1:234" x14ac:dyDescent="0.25">
      <c r="A6" s="1713"/>
      <c r="B6" s="1714"/>
      <c r="C6" s="1714"/>
      <c r="D6" s="1714"/>
      <c r="E6" s="1714"/>
      <c r="F6" s="1714"/>
      <c r="G6" s="1714"/>
      <c r="H6" s="1714"/>
      <c r="I6" s="1714"/>
      <c r="J6" s="1714"/>
      <c r="K6" s="1714"/>
      <c r="L6" s="1714"/>
      <c r="M6" s="1714"/>
      <c r="N6" s="1715"/>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c r="FO6" s="91"/>
      <c r="FP6" s="91"/>
      <c r="FQ6" s="91"/>
      <c r="FR6" s="91"/>
      <c r="FS6" s="91"/>
      <c r="FT6" s="91"/>
      <c r="FU6" s="91"/>
      <c r="FV6" s="91"/>
      <c r="FW6" s="91"/>
      <c r="FX6" s="91"/>
      <c r="FY6" s="91"/>
      <c r="FZ6" s="91"/>
      <c r="GA6" s="91"/>
      <c r="GB6" s="91"/>
      <c r="GC6" s="91"/>
      <c r="GD6" s="91"/>
      <c r="GE6" s="91"/>
      <c r="GF6" s="91"/>
      <c r="GG6" s="91"/>
      <c r="GH6" s="91"/>
      <c r="GI6" s="91"/>
      <c r="GJ6" s="91"/>
      <c r="GK6" s="91"/>
      <c r="GL6" s="91"/>
      <c r="GM6" s="91"/>
      <c r="GN6" s="91"/>
      <c r="GO6" s="91"/>
      <c r="GP6" s="91"/>
      <c r="GQ6" s="91"/>
      <c r="GR6" s="91"/>
      <c r="GS6" s="91"/>
      <c r="GT6" s="91"/>
      <c r="GU6" s="91"/>
      <c r="GV6" s="91"/>
      <c r="GW6" s="91"/>
      <c r="GX6" s="91"/>
      <c r="GY6" s="91"/>
      <c r="GZ6" s="91"/>
      <c r="HA6" s="91"/>
      <c r="HB6" s="91"/>
      <c r="HC6" s="91"/>
      <c r="HD6" s="91"/>
      <c r="HE6" s="91"/>
      <c r="HF6" s="91"/>
      <c r="HG6" s="91"/>
      <c r="HH6" s="91"/>
      <c r="HI6" s="91"/>
      <c r="HJ6" s="91"/>
      <c r="HK6" s="91"/>
      <c r="HL6" s="91"/>
      <c r="HM6" s="91"/>
      <c r="HN6" s="91"/>
      <c r="HO6" s="91"/>
      <c r="HP6" s="91"/>
      <c r="HQ6" s="91"/>
      <c r="HR6" s="91"/>
      <c r="HS6" s="91"/>
      <c r="HT6" s="91"/>
      <c r="HU6" s="91"/>
      <c r="HV6" s="91"/>
      <c r="HW6" s="91"/>
      <c r="HX6" s="91"/>
      <c r="HY6" s="91"/>
      <c r="HZ6" s="91"/>
    </row>
    <row r="7" spans="1:234" x14ac:dyDescent="0.25">
      <c r="A7" s="1697"/>
      <c r="B7" s="1698"/>
      <c r="C7" s="1698"/>
      <c r="D7" s="1698"/>
      <c r="E7" s="1698"/>
      <c r="F7" s="1698"/>
      <c r="G7" s="1698"/>
      <c r="H7" s="1698"/>
      <c r="I7" s="301"/>
      <c r="J7" s="301"/>
      <c r="K7" s="301"/>
      <c r="L7" s="301"/>
      <c r="M7" s="301"/>
      <c r="N7" s="302"/>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s="91"/>
      <c r="ER7" s="91"/>
      <c r="ES7" s="91"/>
      <c r="ET7" s="91"/>
      <c r="EU7" s="91"/>
      <c r="EV7" s="91"/>
      <c r="EW7" s="91"/>
      <c r="EX7" s="91"/>
      <c r="EY7" s="91"/>
      <c r="EZ7" s="91"/>
      <c r="FA7" s="91"/>
      <c r="FB7" s="91"/>
      <c r="FC7" s="91"/>
      <c r="FD7" s="91"/>
      <c r="FE7" s="91"/>
      <c r="FF7" s="91"/>
      <c r="FG7" s="91"/>
      <c r="FH7" s="91"/>
      <c r="FI7" s="91"/>
      <c r="FJ7" s="91"/>
      <c r="FK7" s="91"/>
      <c r="FL7" s="91"/>
      <c r="FM7" s="91"/>
      <c r="FN7" s="91"/>
      <c r="FO7" s="91"/>
      <c r="FP7" s="91"/>
      <c r="FQ7" s="91"/>
      <c r="FR7" s="91"/>
      <c r="FS7" s="91"/>
      <c r="FT7" s="91"/>
      <c r="FU7" s="91"/>
      <c r="FV7" s="91"/>
      <c r="FW7" s="91"/>
      <c r="FX7" s="91"/>
      <c r="FY7" s="91"/>
      <c r="FZ7" s="91"/>
      <c r="GA7" s="91"/>
      <c r="GB7" s="91"/>
      <c r="GC7" s="91"/>
      <c r="GD7" s="91"/>
      <c r="GE7" s="91"/>
      <c r="GF7" s="91"/>
      <c r="GG7" s="91"/>
      <c r="GH7" s="91"/>
      <c r="GI7" s="91"/>
      <c r="GJ7" s="91"/>
      <c r="GK7" s="91"/>
      <c r="GL7" s="91"/>
      <c r="GM7" s="91"/>
      <c r="GN7" s="91"/>
      <c r="GO7" s="91"/>
      <c r="GP7" s="91"/>
      <c r="GQ7" s="91"/>
      <c r="GR7" s="91"/>
      <c r="GS7" s="91"/>
      <c r="GT7" s="91"/>
      <c r="GU7" s="91"/>
      <c r="GV7" s="91"/>
      <c r="GW7" s="91"/>
      <c r="GX7" s="91"/>
      <c r="GY7" s="91"/>
      <c r="GZ7" s="91"/>
      <c r="HA7" s="91"/>
      <c r="HB7" s="91"/>
      <c r="HC7" s="91"/>
      <c r="HD7" s="91"/>
      <c r="HE7" s="91"/>
      <c r="HF7" s="91"/>
      <c r="HG7" s="91"/>
      <c r="HH7" s="91"/>
      <c r="HI7" s="91"/>
      <c r="HJ7" s="91"/>
      <c r="HK7" s="91"/>
      <c r="HL7" s="91"/>
      <c r="HM7" s="91"/>
      <c r="HN7" s="91"/>
      <c r="HO7" s="91"/>
      <c r="HP7" s="91"/>
      <c r="HQ7" s="91"/>
      <c r="HR7" s="91"/>
      <c r="HS7" s="91"/>
      <c r="HT7" s="91"/>
      <c r="HU7" s="91"/>
      <c r="HV7" s="91"/>
      <c r="HW7" s="91"/>
      <c r="HX7" s="91"/>
      <c r="HY7" s="91"/>
      <c r="HZ7" s="91"/>
    </row>
    <row r="8" spans="1:234" x14ac:dyDescent="0.25">
      <c r="A8" s="1699" t="s">
        <v>535</v>
      </c>
      <c r="B8" s="1700"/>
      <c r="C8" s="1700"/>
      <c r="D8" s="1700"/>
      <c r="E8" s="1700"/>
      <c r="F8" s="1700"/>
      <c r="G8" s="1700"/>
      <c r="H8" s="1700"/>
      <c r="I8" s="1700"/>
      <c r="J8" s="1700"/>
      <c r="K8" s="1700"/>
      <c r="L8" s="1700"/>
      <c r="M8" s="1700"/>
      <c r="N8" s="1701"/>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row>
    <row r="9" spans="1:234" x14ac:dyDescent="0.25">
      <c r="A9" s="1716" t="s">
        <v>536</v>
      </c>
      <c r="B9" s="1717"/>
      <c r="C9" s="1717"/>
      <c r="D9" s="1717"/>
      <c r="E9" s="1717"/>
      <c r="F9" s="1717"/>
      <c r="G9" s="1717"/>
      <c r="H9" s="1717"/>
      <c r="I9" s="1717"/>
      <c r="J9" s="1717"/>
      <c r="K9" s="1717"/>
      <c r="L9" s="1717"/>
      <c r="M9" s="1717"/>
      <c r="N9" s="1718"/>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N9" s="89"/>
      <c r="GO9" s="89"/>
      <c r="GP9" s="89"/>
      <c r="GQ9" s="89"/>
      <c r="GR9" s="89"/>
      <c r="GS9" s="89"/>
      <c r="GT9" s="89"/>
      <c r="GU9" s="89"/>
      <c r="GV9" s="89"/>
      <c r="GW9" s="89"/>
      <c r="GX9" s="89"/>
      <c r="GY9" s="89"/>
      <c r="GZ9" s="89"/>
      <c r="HA9" s="89"/>
      <c r="HB9" s="89"/>
      <c r="HC9" s="89"/>
      <c r="HD9" s="89"/>
      <c r="HE9" s="89"/>
      <c r="HF9" s="89"/>
      <c r="HG9" s="89"/>
      <c r="HH9" s="89"/>
      <c r="HI9" s="89"/>
      <c r="HJ9" s="89"/>
      <c r="HK9" s="89"/>
      <c r="HL9" s="89"/>
      <c r="HM9" s="89"/>
      <c r="HN9" s="89"/>
      <c r="HO9" s="89"/>
      <c r="HP9" s="89"/>
      <c r="HQ9" s="89"/>
      <c r="HR9" s="89"/>
      <c r="HS9" s="89"/>
      <c r="HT9" s="89"/>
      <c r="HU9" s="89"/>
      <c r="HV9" s="89"/>
      <c r="HW9" s="89"/>
      <c r="HX9" s="89"/>
      <c r="HY9" s="89"/>
      <c r="HZ9" s="89"/>
    </row>
    <row r="10" spans="1:234" x14ac:dyDescent="0.25">
      <c r="A10" s="1662"/>
      <c r="B10" s="1702"/>
      <c r="C10" s="1702"/>
      <c r="D10" s="1702"/>
      <c r="E10" s="1702"/>
      <c r="F10" s="1702"/>
      <c r="G10" s="1702"/>
      <c r="H10" s="1702"/>
      <c r="I10" s="1702"/>
      <c r="J10" s="1702"/>
      <c r="K10" s="1702"/>
      <c r="L10" s="1702"/>
      <c r="M10" s="1702"/>
      <c r="N10" s="1703"/>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89"/>
      <c r="FZ10" s="89"/>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89"/>
      <c r="HS10" s="89"/>
      <c r="HT10" s="89"/>
      <c r="HU10" s="89"/>
      <c r="HV10" s="89"/>
      <c r="HW10" s="89"/>
      <c r="HX10" s="89"/>
      <c r="HY10" s="89"/>
      <c r="HZ10" s="89"/>
    </row>
    <row r="11" spans="1:234" x14ac:dyDescent="0.25">
      <c r="A11" s="1662"/>
      <c r="B11" s="1702"/>
      <c r="C11" s="1702"/>
      <c r="D11" s="1702"/>
      <c r="E11" s="1702"/>
      <c r="F11" s="1702"/>
      <c r="G11" s="1702"/>
      <c r="H11" s="1702"/>
      <c r="I11" s="1702"/>
      <c r="J11" s="1702"/>
      <c r="K11" s="1702"/>
      <c r="L11" s="1702"/>
      <c r="M11" s="1702"/>
      <c r="N11" s="1703"/>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c r="DM11" s="89"/>
      <c r="DN11" s="89"/>
      <c r="DO11" s="89"/>
      <c r="DP11" s="89"/>
      <c r="DQ11" s="89"/>
      <c r="DR11" s="89"/>
      <c r="DS11" s="89"/>
      <c r="DT11" s="89"/>
      <c r="DU11" s="89"/>
      <c r="DV11" s="89"/>
      <c r="DW11" s="89"/>
      <c r="DX11" s="89"/>
      <c r="DY11" s="89"/>
      <c r="DZ11" s="89"/>
      <c r="EA11" s="89"/>
      <c r="EB11" s="89"/>
      <c r="EC11" s="89"/>
      <c r="ED11" s="89"/>
      <c r="EE11" s="89"/>
      <c r="EF11" s="89"/>
      <c r="EG11" s="89"/>
      <c r="EH11" s="89"/>
      <c r="EI11" s="89"/>
      <c r="EJ11" s="89"/>
      <c r="EK11" s="89"/>
      <c r="EL11" s="89"/>
      <c r="EM11" s="89"/>
      <c r="EN11" s="89"/>
      <c r="EO11" s="89"/>
      <c r="EP11" s="89"/>
      <c r="EQ11" s="89"/>
      <c r="ER11" s="89"/>
      <c r="ES11" s="89"/>
      <c r="ET11" s="89"/>
      <c r="EU11" s="89"/>
      <c r="EV11" s="89"/>
      <c r="EW11" s="89"/>
      <c r="EX11" s="89"/>
      <c r="EY11" s="89"/>
      <c r="EZ11" s="89"/>
      <c r="FA11" s="89"/>
      <c r="FB11" s="89"/>
      <c r="FC11" s="89"/>
      <c r="FD11" s="89"/>
      <c r="FE11" s="89"/>
      <c r="FF11" s="89"/>
      <c r="FG11" s="89"/>
      <c r="FH11" s="89"/>
      <c r="FI11" s="89"/>
      <c r="FJ11" s="89"/>
      <c r="FK11" s="89"/>
      <c r="FL11" s="89"/>
      <c r="FM11" s="89"/>
      <c r="FN11" s="89"/>
      <c r="FO11" s="89"/>
      <c r="FP11" s="89"/>
      <c r="FQ11" s="89"/>
      <c r="FR11" s="89"/>
      <c r="FS11" s="89"/>
      <c r="FT11" s="89"/>
      <c r="FU11" s="89"/>
      <c r="FV11" s="89"/>
      <c r="FW11" s="89"/>
      <c r="FX11" s="89"/>
      <c r="FY11" s="89"/>
      <c r="FZ11" s="89"/>
      <c r="GA11" s="89"/>
      <c r="GB11" s="89"/>
      <c r="GC11" s="89"/>
      <c r="GD11" s="89"/>
      <c r="GE11" s="89"/>
      <c r="GF11" s="89"/>
      <c r="GG11" s="89"/>
      <c r="GH11" s="89"/>
      <c r="GI11" s="89"/>
      <c r="GJ11" s="89"/>
      <c r="GK11" s="89"/>
      <c r="GL11" s="89"/>
      <c r="GM11" s="89"/>
      <c r="GN11" s="89"/>
      <c r="GO11" s="89"/>
      <c r="GP11" s="89"/>
      <c r="GQ11" s="89"/>
      <c r="GR11" s="89"/>
      <c r="GS11" s="89"/>
      <c r="GT11" s="89"/>
      <c r="GU11" s="89"/>
      <c r="GV11" s="89"/>
      <c r="GW11" s="89"/>
      <c r="GX11" s="89"/>
      <c r="GY11" s="89"/>
      <c r="GZ11" s="89"/>
      <c r="HA11" s="89"/>
      <c r="HB11" s="89"/>
      <c r="HC11" s="89"/>
      <c r="HD11" s="89"/>
      <c r="HE11" s="89"/>
      <c r="HF11" s="89"/>
      <c r="HG11" s="89"/>
      <c r="HH11" s="89"/>
      <c r="HI11" s="89"/>
      <c r="HJ11" s="89"/>
      <c r="HK11" s="89"/>
      <c r="HL11" s="89"/>
      <c r="HM11" s="89"/>
      <c r="HN11" s="89"/>
      <c r="HO11" s="89"/>
      <c r="HP11" s="89"/>
      <c r="HQ11" s="89"/>
      <c r="HR11" s="89"/>
      <c r="HS11" s="89"/>
      <c r="HT11" s="89"/>
      <c r="HU11" s="89"/>
      <c r="HV11" s="89"/>
      <c r="HW11" s="89"/>
      <c r="HX11" s="89"/>
      <c r="HY11" s="89"/>
      <c r="HZ11" s="89"/>
    </row>
    <row r="12" spans="1:234" x14ac:dyDescent="0.25">
      <c r="A12" s="1662"/>
      <c r="B12" s="1702"/>
      <c r="C12" s="1702"/>
      <c r="D12" s="1702"/>
      <c r="E12" s="1702"/>
      <c r="F12" s="1702"/>
      <c r="G12" s="1702"/>
      <c r="H12" s="1702"/>
      <c r="I12" s="1702"/>
      <c r="J12" s="1702"/>
      <c r="K12" s="1702"/>
      <c r="L12" s="1702"/>
      <c r="M12" s="1702"/>
      <c r="N12" s="1703"/>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c r="CN12" s="89"/>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89"/>
      <c r="EG12" s="89"/>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89"/>
      <c r="FZ12" s="89"/>
      <c r="GA12" s="89"/>
      <c r="GB12" s="89"/>
      <c r="GC12" s="89"/>
      <c r="GD12" s="89"/>
      <c r="GE12" s="89"/>
      <c r="GF12" s="89"/>
      <c r="GG12" s="89"/>
      <c r="GH12" s="89"/>
      <c r="GI12" s="89"/>
      <c r="GJ12" s="89"/>
      <c r="GK12" s="89"/>
      <c r="GL12" s="89"/>
      <c r="GM12" s="89"/>
      <c r="GN12" s="89"/>
      <c r="GO12" s="89"/>
      <c r="GP12" s="89"/>
      <c r="GQ12" s="89"/>
      <c r="GR12" s="89"/>
      <c r="GS12" s="89"/>
      <c r="GT12" s="89"/>
      <c r="GU12" s="89"/>
      <c r="GV12" s="89"/>
      <c r="GW12" s="89"/>
      <c r="GX12" s="89"/>
      <c r="GY12" s="89"/>
      <c r="GZ12" s="89"/>
      <c r="HA12" s="89"/>
      <c r="HB12" s="89"/>
      <c r="HC12" s="89"/>
      <c r="HD12" s="89"/>
      <c r="HE12" s="89"/>
      <c r="HF12" s="89"/>
      <c r="HG12" s="89"/>
      <c r="HH12" s="89"/>
      <c r="HI12" s="89"/>
      <c r="HJ12" s="89"/>
      <c r="HK12" s="89"/>
      <c r="HL12" s="89"/>
      <c r="HM12" s="89"/>
      <c r="HN12" s="89"/>
      <c r="HO12" s="89"/>
      <c r="HP12" s="89"/>
      <c r="HQ12" s="89"/>
      <c r="HR12" s="89"/>
      <c r="HS12" s="89"/>
      <c r="HT12" s="89"/>
      <c r="HU12" s="89"/>
      <c r="HV12" s="89"/>
      <c r="HW12" s="89"/>
      <c r="HX12" s="89"/>
      <c r="HY12" s="89"/>
      <c r="HZ12" s="89"/>
    </row>
    <row r="13" spans="1:234" x14ac:dyDescent="0.25">
      <c r="A13" s="1704" t="s">
        <v>555</v>
      </c>
      <c r="B13" s="1705"/>
      <c r="C13" s="1705"/>
      <c r="D13" s="252" t="s">
        <v>50</v>
      </c>
      <c r="E13" s="252"/>
      <c r="F13" s="255" t="s">
        <v>538</v>
      </c>
      <c r="G13" s="276"/>
      <c r="H13" s="250"/>
      <c r="I13" s="288"/>
      <c r="J13" s="288"/>
      <c r="K13" s="288"/>
      <c r="L13" s="288"/>
      <c r="M13" s="288"/>
      <c r="N13" s="289"/>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c r="DZ13" s="88"/>
      <c r="EA13" s="88"/>
      <c r="EB13" s="88"/>
      <c r="EC13" s="88"/>
      <c r="ED13" s="88"/>
      <c r="EE13" s="88"/>
      <c r="EF13" s="88"/>
      <c r="EG13" s="88"/>
      <c r="EH13" s="88"/>
      <c r="EI13" s="88"/>
      <c r="EJ13" s="88"/>
      <c r="EK13" s="88"/>
      <c r="EL13" s="88"/>
      <c r="EM13" s="88"/>
      <c r="EN13" s="88"/>
      <c r="EO13" s="88"/>
      <c r="EP13" s="88"/>
      <c r="EQ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8"/>
      <c r="FP13" s="88"/>
      <c r="FQ13" s="88"/>
      <c r="FR13" s="88"/>
      <c r="FS13" s="88"/>
      <c r="FT13" s="88"/>
      <c r="FU13" s="88"/>
      <c r="FV13" s="88"/>
      <c r="FW13" s="88"/>
      <c r="FX13" s="88"/>
      <c r="FY13" s="88"/>
      <c r="FZ13" s="88"/>
      <c r="GA13" s="88"/>
      <c r="GB13" s="88"/>
      <c r="GC13" s="88"/>
      <c r="GD13" s="88"/>
      <c r="GE13" s="88"/>
      <c r="GF13" s="88"/>
      <c r="GG13" s="88"/>
      <c r="GH13" s="88"/>
      <c r="GI13" s="88"/>
      <c r="GJ13" s="88"/>
      <c r="GK13" s="88"/>
      <c r="GL13" s="88"/>
      <c r="GM13" s="88"/>
      <c r="GN13" s="88"/>
      <c r="GO13" s="88"/>
      <c r="GP13" s="88"/>
      <c r="GQ13" s="88"/>
      <c r="GR13" s="88"/>
      <c r="GS13" s="88"/>
      <c r="GT13" s="88"/>
      <c r="GU13" s="88"/>
      <c r="GV13" s="88"/>
      <c r="GW13" s="88"/>
      <c r="GX13" s="88"/>
      <c r="GY13" s="88"/>
      <c r="GZ13" s="88"/>
      <c r="HA13" s="88"/>
      <c r="HB13" s="88"/>
      <c r="HC13" s="88"/>
      <c r="HD13" s="88"/>
      <c r="HE13" s="88"/>
      <c r="HF13" s="88"/>
      <c r="HG13" s="88"/>
      <c r="HH13" s="88"/>
      <c r="HI13" s="88"/>
      <c r="HJ13" s="88"/>
      <c r="HK13" s="88"/>
      <c r="HL13" s="88"/>
      <c r="HM13" s="88"/>
      <c r="HN13" s="88"/>
      <c r="HO13" s="88"/>
      <c r="HP13" s="88"/>
      <c r="HQ13" s="88"/>
      <c r="HR13" s="88"/>
      <c r="HS13" s="88"/>
      <c r="HT13" s="88"/>
      <c r="HU13" s="88"/>
      <c r="HV13" s="88"/>
      <c r="HW13" s="88"/>
      <c r="HX13" s="88"/>
      <c r="HY13" s="88"/>
      <c r="HZ13" s="88"/>
    </row>
    <row r="14" spans="1:234" x14ac:dyDescent="0.25">
      <c r="A14" s="1636" t="s">
        <v>539</v>
      </c>
      <c r="B14" s="1637"/>
      <c r="C14" s="1637"/>
      <c r="D14" s="254"/>
      <c r="E14" s="254"/>
      <c r="F14" s="287"/>
      <c r="G14" s="276"/>
      <c r="H14" s="250"/>
      <c r="I14" s="288"/>
      <c r="J14" s="288"/>
      <c r="K14" s="288"/>
      <c r="L14" s="288"/>
      <c r="M14" s="288"/>
      <c r="N14" s="289"/>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row>
    <row r="15" spans="1:234" x14ac:dyDescent="0.25">
      <c r="A15" s="1636" t="s">
        <v>556</v>
      </c>
      <c r="B15" s="1637"/>
      <c r="C15" s="1639"/>
      <c r="D15" s="1639"/>
      <c r="E15" s="1639"/>
      <c r="F15" s="1639"/>
      <c r="G15" s="1639"/>
      <c r="H15" s="1639"/>
      <c r="I15" s="303"/>
      <c r="J15" s="303"/>
      <c r="K15" s="303"/>
      <c r="L15" s="303"/>
      <c r="M15" s="303"/>
      <c r="N15" s="304"/>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row>
    <row r="16" spans="1:234" x14ac:dyDescent="0.25">
      <c r="A16" s="1685"/>
      <c r="B16" s="1686"/>
      <c r="C16" s="1706"/>
      <c r="D16" s="1706"/>
      <c r="E16" s="1706"/>
      <c r="F16" s="1706"/>
      <c r="G16" s="1706"/>
      <c r="H16" s="1706"/>
      <c r="I16" s="1706"/>
      <c r="J16" s="1706"/>
      <c r="K16" s="1706"/>
      <c r="L16" s="1706"/>
      <c r="M16" s="1706"/>
      <c r="N16" s="1707"/>
    </row>
    <row r="17" spans="1:14" x14ac:dyDescent="0.25">
      <c r="A17" s="1685"/>
      <c r="B17" s="1686"/>
      <c r="C17" s="1686"/>
      <c r="D17" s="1686"/>
      <c r="E17" s="1686"/>
      <c r="F17" s="1686"/>
      <c r="G17" s="1686"/>
      <c r="H17" s="1686"/>
      <c r="I17" s="1686"/>
      <c r="J17" s="1686"/>
      <c r="K17" s="1686"/>
      <c r="L17" s="1686"/>
      <c r="M17" s="1686"/>
      <c r="N17" s="1688"/>
    </row>
    <row r="18" spans="1:14" x14ac:dyDescent="0.25">
      <c r="A18" s="1685"/>
      <c r="B18" s="1686"/>
      <c r="C18" s="1686"/>
      <c r="D18" s="1686"/>
      <c r="E18" s="1686"/>
      <c r="F18" s="1686"/>
      <c r="G18" s="1686"/>
      <c r="H18" s="1686"/>
      <c r="I18" s="1686"/>
      <c r="J18" s="1686"/>
      <c r="K18" s="1686"/>
      <c r="L18" s="1686"/>
      <c r="M18" s="1686"/>
      <c r="N18" s="1688"/>
    </row>
    <row r="19" spans="1:14" x14ac:dyDescent="0.25">
      <c r="A19" s="1685"/>
      <c r="B19" s="1686"/>
      <c r="C19" s="1686"/>
      <c r="D19" s="1686"/>
      <c r="E19" s="1686"/>
      <c r="F19" s="1686"/>
      <c r="G19" s="1686"/>
      <c r="H19" s="1686"/>
      <c r="I19" s="1686"/>
      <c r="J19" s="1686"/>
      <c r="K19" s="1686"/>
      <c r="L19" s="1686"/>
      <c r="M19" s="1686"/>
      <c r="N19" s="1688"/>
    </row>
    <row r="20" spans="1:14" x14ac:dyDescent="0.25">
      <c r="A20" s="1685"/>
      <c r="B20" s="1686"/>
      <c r="C20" s="1686"/>
      <c r="D20" s="1686"/>
      <c r="E20" s="1686"/>
      <c r="F20" s="1686"/>
      <c r="G20" s="1686"/>
      <c r="H20" s="1686"/>
      <c r="I20" s="1686"/>
      <c r="J20" s="1686"/>
      <c r="K20" s="1686"/>
      <c r="L20" s="1686"/>
      <c r="M20" s="1686"/>
      <c r="N20" s="1688"/>
    </row>
    <row r="21" spans="1:14" x14ac:dyDescent="0.25">
      <c r="A21" s="1685"/>
      <c r="B21" s="1686"/>
      <c r="C21" s="1686"/>
      <c r="D21" s="1686"/>
      <c r="E21" s="1686"/>
      <c r="F21" s="1686"/>
      <c r="G21" s="1686"/>
      <c r="H21" s="1686"/>
      <c r="I21" s="1687"/>
      <c r="J21" s="1686"/>
      <c r="K21" s="1686"/>
      <c r="L21" s="1686"/>
      <c r="M21" s="1686"/>
      <c r="N21" s="1688"/>
    </row>
    <row r="22" spans="1:14" x14ac:dyDescent="0.25">
      <c r="A22" s="1689"/>
      <c r="B22" s="1639"/>
      <c r="C22" s="1639"/>
      <c r="D22" s="1639"/>
      <c r="E22" s="1639"/>
      <c r="F22" s="1639"/>
      <c r="G22" s="1639"/>
      <c r="H22" s="1639"/>
      <c r="I22" s="290"/>
      <c r="J22" s="290"/>
      <c r="K22" s="290"/>
      <c r="L22" s="290"/>
      <c r="M22" s="290"/>
      <c r="N22" s="291"/>
    </row>
    <row r="23" spans="1:14" ht="25.5" customHeight="1" x14ac:dyDescent="0.25">
      <c r="A23" s="292" t="s">
        <v>546</v>
      </c>
      <c r="B23" s="260" t="s">
        <v>333</v>
      </c>
      <c r="C23" s="1670" t="s">
        <v>547</v>
      </c>
      <c r="D23" s="1671"/>
      <c r="E23" s="1671"/>
      <c r="F23" s="1671"/>
      <c r="G23" s="1671"/>
      <c r="H23" s="1671"/>
      <c r="I23" s="1690"/>
      <c r="J23" s="1671"/>
      <c r="K23" s="1672"/>
      <c r="L23" s="268" t="s">
        <v>52</v>
      </c>
      <c r="M23" s="268" t="s">
        <v>49</v>
      </c>
      <c r="N23" s="293" t="s">
        <v>53</v>
      </c>
    </row>
    <row r="24" spans="1:14" ht="90" customHeight="1" x14ac:dyDescent="0.25">
      <c r="A24" s="265">
        <v>1</v>
      </c>
      <c r="B24" s="266" t="s">
        <v>548</v>
      </c>
      <c r="C24" s="1244" t="s">
        <v>549</v>
      </c>
      <c r="D24" s="1245"/>
      <c r="E24" s="1245"/>
      <c r="F24" s="1245"/>
      <c r="G24" s="1245"/>
      <c r="H24" s="1245"/>
      <c r="I24" s="1245"/>
      <c r="J24" s="1245"/>
      <c r="K24" s="1719"/>
      <c r="L24" s="277"/>
      <c r="M24" s="277"/>
      <c r="N24" s="278"/>
    </row>
    <row r="25" spans="1:14" ht="118.5" customHeight="1" x14ac:dyDescent="0.25">
      <c r="A25" s="294">
        <v>2</v>
      </c>
      <c r="B25" s="243" t="s">
        <v>550</v>
      </c>
      <c r="C25" s="1720" t="s">
        <v>523</v>
      </c>
      <c r="D25" s="1720"/>
      <c r="E25" s="1720"/>
      <c r="F25" s="1720"/>
      <c r="G25" s="1720"/>
      <c r="H25" s="1720"/>
      <c r="I25" s="1720"/>
      <c r="J25" s="1720"/>
      <c r="K25" s="1720"/>
      <c r="L25" s="279"/>
      <c r="M25" s="279"/>
      <c r="N25" s="295"/>
    </row>
    <row r="26" spans="1:14" ht="33.75" customHeight="1" x14ac:dyDescent="0.25">
      <c r="A26" s="296">
        <v>3</v>
      </c>
      <c r="B26" s="247" t="s">
        <v>342</v>
      </c>
      <c r="C26" s="1721" t="s">
        <v>552</v>
      </c>
      <c r="D26" s="1721"/>
      <c r="E26" s="1721"/>
      <c r="F26" s="1721"/>
      <c r="G26" s="1721"/>
      <c r="H26" s="1721"/>
      <c r="I26" s="1721"/>
      <c r="J26" s="1721"/>
      <c r="K26" s="1721"/>
      <c r="L26" s="283"/>
      <c r="M26" s="283"/>
      <c r="N26" s="278"/>
    </row>
    <row r="27" spans="1:14" ht="33.75" customHeight="1" x14ac:dyDescent="0.25">
      <c r="A27" s="281"/>
      <c r="B27" s="284"/>
      <c r="C27" s="285"/>
      <c r="D27" s="285"/>
      <c r="E27" s="285"/>
      <c r="F27" s="285"/>
      <c r="G27" s="285"/>
      <c r="H27" s="285"/>
      <c r="I27" s="285"/>
      <c r="J27" s="285"/>
      <c r="K27" s="285"/>
      <c r="L27" s="286"/>
      <c r="M27" s="286"/>
      <c r="N27" s="297"/>
    </row>
    <row r="28" spans="1:14" ht="33.75" customHeight="1" x14ac:dyDescent="0.25">
      <c r="A28" s="281"/>
      <c r="B28" s="284"/>
      <c r="C28" s="285"/>
      <c r="D28" s="285"/>
      <c r="E28" s="285"/>
      <c r="F28" s="285"/>
      <c r="G28" s="285"/>
      <c r="H28" s="285"/>
      <c r="I28" s="285"/>
      <c r="J28" s="285"/>
      <c r="K28" s="285"/>
      <c r="L28" s="286"/>
      <c r="M28" s="286"/>
      <c r="N28" s="297"/>
    </row>
    <row r="29" spans="1:14" x14ac:dyDescent="0.25">
      <c r="A29" s="1722" t="s">
        <v>557</v>
      </c>
      <c r="B29" s="1723"/>
      <c r="C29" s="1723"/>
      <c r="D29" s="1723"/>
      <c r="E29" s="1723"/>
      <c r="F29" s="1723"/>
      <c r="G29" s="1723"/>
      <c r="H29" s="1723"/>
      <c r="I29" s="298"/>
      <c r="J29" s="298"/>
      <c r="K29" s="298"/>
      <c r="L29" s="298"/>
      <c r="M29" s="298"/>
      <c r="N29" s="299"/>
    </row>
    <row r="30" spans="1:14" ht="15" customHeight="1" x14ac:dyDescent="0.25">
      <c r="A30" s="1724" t="s">
        <v>532</v>
      </c>
      <c r="B30" s="1725"/>
      <c r="C30" s="1725"/>
      <c r="D30" s="1725"/>
      <c r="E30" s="1725"/>
      <c r="F30" s="1725"/>
      <c r="G30" s="1725"/>
      <c r="H30" s="1725"/>
      <c r="I30" s="257"/>
      <c r="J30" s="257"/>
      <c r="K30" s="298"/>
      <c r="L30" s="298"/>
      <c r="M30" s="298"/>
      <c r="N30" s="299"/>
    </row>
    <row r="31" spans="1:14" x14ac:dyDescent="0.25">
      <c r="A31" s="256"/>
      <c r="B31" s="250"/>
      <c r="C31" s="250"/>
      <c r="D31" s="250"/>
      <c r="E31" s="250"/>
      <c r="F31" s="250"/>
      <c r="G31" s="250"/>
      <c r="H31" s="250"/>
      <c r="I31" s="298"/>
      <c r="J31" s="298"/>
      <c r="K31" s="298"/>
      <c r="L31" s="298"/>
      <c r="M31" s="298"/>
      <c r="N31" s="299"/>
    </row>
    <row r="32" spans="1:14" x14ac:dyDescent="0.25">
      <c r="A32" s="280"/>
      <c r="B32" s="282"/>
      <c r="C32" s="282"/>
      <c r="D32" s="282"/>
      <c r="E32" s="282"/>
      <c r="F32" s="282"/>
      <c r="G32" s="282"/>
      <c r="H32" s="282"/>
      <c r="I32" s="288"/>
      <c r="J32" s="288"/>
      <c r="K32" s="288"/>
      <c r="L32" s="288"/>
      <c r="M32" s="288"/>
      <c r="N32" s="289"/>
    </row>
    <row r="33" spans="1:14" x14ac:dyDescent="0.25">
      <c r="A33" s="1678" t="s">
        <v>558</v>
      </c>
      <c r="B33" s="1679"/>
      <c r="C33" s="1679" t="s">
        <v>559</v>
      </c>
      <c r="D33" s="1679"/>
      <c r="E33" s="1679" t="s">
        <v>560</v>
      </c>
      <c r="F33" s="1679"/>
      <c r="G33" s="1679"/>
      <c r="H33" s="250"/>
      <c r="I33" s="257"/>
      <c r="J33" s="257"/>
      <c r="K33" s="257"/>
      <c r="L33" s="257"/>
      <c r="M33" s="257"/>
      <c r="N33" s="273"/>
    </row>
    <row r="34" spans="1:14" x14ac:dyDescent="0.25">
      <c r="A34" s="1708"/>
      <c r="B34" s="1709"/>
      <c r="C34" s="1709"/>
      <c r="D34" s="1709"/>
      <c r="E34" s="1709"/>
      <c r="F34" s="1709"/>
      <c r="G34" s="1709"/>
      <c r="H34" s="1709"/>
      <c r="I34" s="288"/>
      <c r="J34" s="288"/>
      <c r="K34" s="288"/>
      <c r="L34" s="288"/>
      <c r="M34" s="288"/>
      <c r="N34" s="289"/>
    </row>
    <row r="35" spans="1:14" ht="15.75" thickBot="1" x14ac:dyDescent="0.3">
      <c r="A35" s="300"/>
      <c r="B35" s="87"/>
      <c r="C35" s="87"/>
      <c r="D35" s="87"/>
      <c r="E35" s="87"/>
      <c r="F35" s="87"/>
      <c r="G35" s="87"/>
      <c r="H35" s="87"/>
      <c r="I35" s="87"/>
      <c r="J35" s="87"/>
      <c r="K35" s="200"/>
      <c r="L35" s="200"/>
      <c r="M35" s="200"/>
      <c r="N35" s="201"/>
    </row>
  </sheetData>
  <mergeCells count="38">
    <mergeCell ref="A34:H34"/>
    <mergeCell ref="A33:B33"/>
    <mergeCell ref="C33:D33"/>
    <mergeCell ref="E33:G33"/>
    <mergeCell ref="A5:N6"/>
    <mergeCell ref="A9:N9"/>
    <mergeCell ref="C24:K24"/>
    <mergeCell ref="C25:K25"/>
    <mergeCell ref="C26:K26"/>
    <mergeCell ref="A29:H29"/>
    <mergeCell ref="A30:H30"/>
    <mergeCell ref="A15:B15"/>
    <mergeCell ref="A14:C14"/>
    <mergeCell ref="A20:N20"/>
    <mergeCell ref="A18:N18"/>
    <mergeCell ref="A19:N19"/>
    <mergeCell ref="L1:N1"/>
    <mergeCell ref="L2:N2"/>
    <mergeCell ref="L3:N3"/>
    <mergeCell ref="A16:N16"/>
    <mergeCell ref="A17:N17"/>
    <mergeCell ref="C15:H15"/>
    <mergeCell ref="A21:N21"/>
    <mergeCell ref="A22:H22"/>
    <mergeCell ref="C23:K23"/>
    <mergeCell ref="F3:G3"/>
    <mergeCell ref="H3:K3"/>
    <mergeCell ref="B1:B3"/>
    <mergeCell ref="C1:F1"/>
    <mergeCell ref="G1:K1"/>
    <mergeCell ref="C2:K2"/>
    <mergeCell ref="C3:E3"/>
    <mergeCell ref="A7:H7"/>
    <mergeCell ref="A8:N8"/>
    <mergeCell ref="A10:N10"/>
    <mergeCell ref="A11:N11"/>
    <mergeCell ref="A12:N12"/>
    <mergeCell ref="A13:C13"/>
  </mergeCells>
  <pageMargins left="0.70866141732283472" right="0.70866141732283472" top="0.74803149606299213" bottom="0.74803149606299213" header="0.31496062992125984" footer="0.31496062992125984"/>
  <pageSetup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247"/>
  <sheetViews>
    <sheetView topLeftCell="A7" workbookViewId="0">
      <selection activeCell="C27" sqref="C27"/>
    </sheetView>
  </sheetViews>
  <sheetFormatPr baseColWidth="10" defaultColWidth="11.42578125" defaultRowHeight="15" x14ac:dyDescent="0.25"/>
  <cols>
    <col min="1" max="1" width="33" customWidth="1"/>
    <col min="2" max="2" width="61" customWidth="1"/>
    <col min="3" max="3" width="15" bestFit="1" customWidth="1"/>
    <col min="4" max="4" width="16" customWidth="1"/>
    <col min="7" max="7" width="14" customWidth="1"/>
    <col min="21" max="21" width="22.5703125" customWidth="1"/>
    <col min="36" max="36" width="22.85546875" bestFit="1" customWidth="1"/>
  </cols>
  <sheetData>
    <row r="1" spans="1:44" x14ac:dyDescent="0.25">
      <c r="AI1" t="s">
        <v>561</v>
      </c>
      <c r="AN1" t="s">
        <v>562</v>
      </c>
      <c r="AR1" t="s">
        <v>563</v>
      </c>
    </row>
    <row r="2" spans="1:44" x14ac:dyDescent="0.25">
      <c r="B2" s="1726" t="s">
        <v>564</v>
      </c>
      <c r="C2" s="1727"/>
      <c r="D2" s="1727"/>
      <c r="E2" s="1727"/>
      <c r="F2" s="1728"/>
      <c r="AI2" t="s">
        <v>565</v>
      </c>
      <c r="AJ2" t="s">
        <v>566</v>
      </c>
      <c r="AN2" s="106" t="s">
        <v>567</v>
      </c>
      <c r="AR2" s="174" t="s">
        <v>568</v>
      </c>
    </row>
    <row r="3" spans="1:44" x14ac:dyDescent="0.25">
      <c r="K3" s="151">
        <v>3040</v>
      </c>
      <c r="L3">
        <v>90049</v>
      </c>
      <c r="M3" s="148">
        <v>91030</v>
      </c>
      <c r="N3">
        <v>91131</v>
      </c>
      <c r="O3" s="139">
        <v>91132</v>
      </c>
      <c r="P3" s="139">
        <v>92130</v>
      </c>
      <c r="Q3" s="139">
        <v>92131</v>
      </c>
      <c r="R3" s="150">
        <v>92132</v>
      </c>
      <c r="AJ3" t="s">
        <v>569</v>
      </c>
      <c r="AN3" s="106" t="s">
        <v>570</v>
      </c>
      <c r="AR3" s="174" t="s">
        <v>571</v>
      </c>
    </row>
    <row r="4" spans="1:44" x14ac:dyDescent="0.25">
      <c r="A4" s="113" t="s">
        <v>572</v>
      </c>
      <c r="B4" s="113" t="s">
        <v>573</v>
      </c>
      <c r="C4" s="164" t="s">
        <v>574</v>
      </c>
      <c r="D4" s="164" t="s">
        <v>575</v>
      </c>
      <c r="E4" s="164" t="s">
        <v>576</v>
      </c>
      <c r="F4" s="165" t="s">
        <v>577</v>
      </c>
      <c r="G4" s="165" t="s">
        <v>578</v>
      </c>
      <c r="H4" s="164" t="s">
        <v>579</v>
      </c>
      <c r="I4" s="164" t="s">
        <v>580</v>
      </c>
      <c r="J4" s="165" t="s">
        <v>581</v>
      </c>
      <c r="K4" s="140" t="s">
        <v>582</v>
      </c>
      <c r="L4" s="140" t="s">
        <v>582</v>
      </c>
      <c r="M4" s="140" t="s">
        <v>582</v>
      </c>
      <c r="N4" s="140" t="s">
        <v>582</v>
      </c>
      <c r="O4" s="140" t="s">
        <v>582</v>
      </c>
      <c r="P4" s="140" t="s">
        <v>582</v>
      </c>
      <c r="Q4" s="140" t="s">
        <v>582</v>
      </c>
      <c r="R4" s="140" t="s">
        <v>582</v>
      </c>
      <c r="AJ4" t="s">
        <v>583</v>
      </c>
      <c r="AN4" s="106" t="s">
        <v>584</v>
      </c>
      <c r="AR4" s="174" t="s">
        <v>585</v>
      </c>
    </row>
    <row r="5" spans="1:44" x14ac:dyDescent="0.25">
      <c r="A5" s="168" t="s">
        <v>586</v>
      </c>
      <c r="B5" s="113" t="s">
        <v>587</v>
      </c>
      <c r="C5" s="164"/>
      <c r="D5" s="164"/>
      <c r="E5" s="164"/>
      <c r="F5" s="165"/>
      <c r="G5" s="165"/>
      <c r="H5" s="164"/>
      <c r="I5" s="164"/>
      <c r="J5" s="165"/>
      <c r="K5" s="140"/>
      <c r="L5" s="1"/>
      <c r="M5" s="1"/>
      <c r="N5" s="1"/>
      <c r="O5" s="1"/>
      <c r="P5" s="1"/>
      <c r="Q5" s="1"/>
      <c r="R5" s="1"/>
      <c r="U5" t="s">
        <v>588</v>
      </c>
      <c r="V5" s="113" t="s">
        <v>572</v>
      </c>
      <c r="W5" s="113" t="s">
        <v>573</v>
      </c>
      <c r="X5" s="139" t="s">
        <v>574</v>
      </c>
      <c r="Y5" s="140" t="s">
        <v>582</v>
      </c>
      <c r="Z5" t="s">
        <v>589</v>
      </c>
      <c r="AJ5" t="s">
        <v>590</v>
      </c>
      <c r="AN5" s="106" t="s">
        <v>591</v>
      </c>
      <c r="AR5" s="174" t="s">
        <v>592</v>
      </c>
    </row>
    <row r="6" spans="1:44" x14ac:dyDescent="0.25">
      <c r="A6" t="s">
        <v>593</v>
      </c>
      <c r="B6" s="1">
        <v>1</v>
      </c>
      <c r="C6" s="166">
        <v>3040</v>
      </c>
      <c r="D6" s="166">
        <v>90049</v>
      </c>
      <c r="E6" s="167">
        <v>91030</v>
      </c>
      <c r="F6" s="1">
        <v>91131</v>
      </c>
      <c r="G6" s="164">
        <v>91132</v>
      </c>
      <c r="H6" s="164">
        <v>92130</v>
      </c>
      <c r="I6" s="164">
        <v>92131</v>
      </c>
      <c r="J6" s="164">
        <v>92132</v>
      </c>
      <c r="K6" s="164">
        <f>212.27+0</f>
        <v>212.27</v>
      </c>
      <c r="L6" s="164">
        <v>0</v>
      </c>
      <c r="M6" s="164">
        <v>84.95</v>
      </c>
      <c r="N6" s="164">
        <v>106.16</v>
      </c>
      <c r="O6" s="164">
        <v>127.41</v>
      </c>
      <c r="P6" s="164">
        <v>148.61000000000001</v>
      </c>
      <c r="Q6" s="164">
        <v>169.82</v>
      </c>
      <c r="R6" s="164">
        <v>191.07</v>
      </c>
      <c r="T6" t="str">
        <f>X6&amp;W6</f>
        <v>SELECCIONE TIPO DE TRAMITE1</v>
      </c>
      <c r="U6" t="str">
        <f>V6&amp;W6</f>
        <v xml:space="preserve"> 1</v>
      </c>
      <c r="V6" t="s">
        <v>586</v>
      </c>
      <c r="W6">
        <v>1</v>
      </c>
      <c r="X6" t="s">
        <v>594</v>
      </c>
      <c r="Y6" t="s">
        <v>594</v>
      </c>
      <c r="AJ6" t="s">
        <v>595</v>
      </c>
      <c r="AN6" s="106" t="s">
        <v>106</v>
      </c>
      <c r="AR6" s="174" t="s">
        <v>596</v>
      </c>
    </row>
    <row r="7" spans="1:44" x14ac:dyDescent="0.25">
      <c r="A7" t="s">
        <v>75</v>
      </c>
      <c r="B7" s="1">
        <v>2</v>
      </c>
      <c r="C7" s="166">
        <v>3040</v>
      </c>
      <c r="D7" s="166">
        <v>90049</v>
      </c>
      <c r="E7" s="167">
        <v>91030</v>
      </c>
      <c r="F7" s="1">
        <v>91131</v>
      </c>
      <c r="G7" s="164">
        <v>91132</v>
      </c>
      <c r="H7" s="164">
        <v>92130</v>
      </c>
      <c r="I7" s="164">
        <v>92131</v>
      </c>
      <c r="J7" s="164">
        <v>92132</v>
      </c>
      <c r="K7" s="164">
        <f>212.27+(84.87*1)</f>
        <v>297.14</v>
      </c>
      <c r="L7" s="164">
        <v>0</v>
      </c>
      <c r="M7" s="164">
        <f>84.95+(33.93*1)</f>
        <v>118.88</v>
      </c>
      <c r="N7" s="164">
        <f>106.16+(42.41*1)</f>
        <v>148.57</v>
      </c>
      <c r="O7" s="164">
        <f>127.41+(50.89*1)</f>
        <v>178.3</v>
      </c>
      <c r="P7" s="164">
        <f>149.61+(59.38*1)</f>
        <v>208.99</v>
      </c>
      <c r="Q7" s="164">
        <f>169.82+(67.9*1)</f>
        <v>237.72</v>
      </c>
      <c r="R7" s="164">
        <f>191.07+(76.38*1)</f>
        <v>267.45</v>
      </c>
      <c r="T7" t="str">
        <f>X7&amp;W7</f>
        <v>30401</v>
      </c>
      <c r="U7" t="str">
        <f>V7&amp;W7</f>
        <v>REGISTRO SANITARIO NUEVO1</v>
      </c>
      <c r="V7" t="s">
        <v>593</v>
      </c>
      <c r="W7" s="1">
        <v>1</v>
      </c>
      <c r="X7" s="149">
        <v>3040</v>
      </c>
      <c r="Y7" s="150">
        <f>212.27+0</f>
        <v>212.27</v>
      </c>
      <c r="Z7" t="s">
        <v>597</v>
      </c>
      <c r="AJ7" t="s">
        <v>598</v>
      </c>
      <c r="AN7" s="106" t="s">
        <v>599</v>
      </c>
    </row>
    <row r="8" spans="1:44" x14ac:dyDescent="0.25">
      <c r="A8" t="s">
        <v>600</v>
      </c>
      <c r="B8" s="1">
        <v>3</v>
      </c>
      <c r="C8" s="166">
        <v>3040</v>
      </c>
      <c r="D8" s="166">
        <v>90049</v>
      </c>
      <c r="E8" s="167">
        <v>91030</v>
      </c>
      <c r="F8" s="1">
        <v>91131</v>
      </c>
      <c r="G8" s="164">
        <v>91132</v>
      </c>
      <c r="H8" s="164">
        <v>92130</v>
      </c>
      <c r="I8" s="164">
        <v>92131</v>
      </c>
      <c r="J8" s="164">
        <v>92132</v>
      </c>
      <c r="K8" s="164">
        <f>212.27+(84.87*2)</f>
        <v>382.01</v>
      </c>
      <c r="L8" s="164">
        <v>0</v>
      </c>
      <c r="M8" s="164">
        <f>84.95+(33.93*2)</f>
        <v>152.81</v>
      </c>
      <c r="N8" s="164">
        <f>106.16+(42.41*2)</f>
        <v>190.98</v>
      </c>
      <c r="O8" s="164">
        <f>127.41+(50.89*2)</f>
        <v>229.19</v>
      </c>
      <c r="P8" s="164">
        <f>149.61+(59.38*2)</f>
        <v>268.37</v>
      </c>
      <c r="Q8" s="164">
        <f>169.82+(67.9*2)</f>
        <v>305.62</v>
      </c>
      <c r="R8" s="164">
        <f>191.07+(76.38*2)</f>
        <v>343.83</v>
      </c>
      <c r="T8" t="str">
        <f t="shared" ref="T8:T72" si="0">X8&amp;W8</f>
        <v>30402</v>
      </c>
      <c r="U8" t="str">
        <f t="shared" ref="U8:U72" si="1">V8&amp;W8</f>
        <v>REGISTRO SANITARIO NUEVO2</v>
      </c>
      <c r="V8" t="s">
        <v>593</v>
      </c>
      <c r="W8" s="1">
        <v>2</v>
      </c>
      <c r="X8" s="149">
        <v>3040</v>
      </c>
      <c r="Y8" s="150">
        <f>212.27+(84.87*1)</f>
        <v>297.14</v>
      </c>
      <c r="Z8" t="s">
        <v>597</v>
      </c>
      <c r="AJ8" t="s">
        <v>601</v>
      </c>
      <c r="AN8" s="106" t="s">
        <v>107</v>
      </c>
    </row>
    <row r="9" spans="1:44" x14ac:dyDescent="0.25">
      <c r="A9" t="s">
        <v>602</v>
      </c>
      <c r="B9" s="1">
        <v>4</v>
      </c>
      <c r="C9" s="166">
        <v>3040</v>
      </c>
      <c r="D9" s="166">
        <v>90049</v>
      </c>
      <c r="E9" s="167">
        <v>91030</v>
      </c>
      <c r="F9" s="1">
        <v>91131</v>
      </c>
      <c r="G9" s="164">
        <v>91132</v>
      </c>
      <c r="H9" s="164">
        <v>92130</v>
      </c>
      <c r="I9" s="164">
        <v>92131</v>
      </c>
      <c r="J9" s="164">
        <v>92132</v>
      </c>
      <c r="K9" s="164">
        <f>212.27+(84.87*3)</f>
        <v>466.88</v>
      </c>
      <c r="L9" s="164">
        <v>0</v>
      </c>
      <c r="M9" s="164">
        <f>84.95+(33.93*3)</f>
        <v>186.74</v>
      </c>
      <c r="N9" s="164">
        <f>106.16+(42.41*3)</f>
        <v>233.39</v>
      </c>
      <c r="O9" s="164">
        <f>127.41+(50.89*3)</f>
        <v>280.08000000000004</v>
      </c>
      <c r="P9" s="164">
        <f>149.61+(59.38*3)</f>
        <v>327.75</v>
      </c>
      <c r="Q9" s="164">
        <f>169.82+(67.9*3)</f>
        <v>373.52</v>
      </c>
      <c r="R9" s="164">
        <f>191.07+(76.38*3)</f>
        <v>420.21</v>
      </c>
      <c r="T9" t="str">
        <f t="shared" si="0"/>
        <v>30403</v>
      </c>
      <c r="U9" t="str">
        <f t="shared" si="1"/>
        <v>REGISTRO SANITARIO NUEVO3</v>
      </c>
      <c r="V9" t="s">
        <v>593</v>
      </c>
      <c r="W9" s="1">
        <v>3</v>
      </c>
      <c r="X9" s="149">
        <v>3040</v>
      </c>
      <c r="Y9" s="150">
        <f>212.27+(84.87*2)</f>
        <v>382.01</v>
      </c>
      <c r="Z9" t="s">
        <v>597</v>
      </c>
      <c r="AJ9" t="s">
        <v>603</v>
      </c>
      <c r="AN9" s="106" t="s">
        <v>108</v>
      </c>
    </row>
    <row r="10" spans="1:44" x14ac:dyDescent="0.25">
      <c r="A10" s="152" t="s">
        <v>604</v>
      </c>
      <c r="B10" s="1">
        <v>5</v>
      </c>
      <c r="C10" s="166">
        <v>3040</v>
      </c>
      <c r="D10" s="166">
        <v>90049</v>
      </c>
      <c r="E10" s="167">
        <v>91030</v>
      </c>
      <c r="F10" s="1">
        <v>91131</v>
      </c>
      <c r="G10" s="164">
        <v>91132</v>
      </c>
      <c r="H10" s="164">
        <v>92130</v>
      </c>
      <c r="I10" s="164">
        <v>92131</v>
      </c>
      <c r="J10" s="164">
        <v>92132</v>
      </c>
      <c r="K10" s="164">
        <f>212.27+(84.87*4)</f>
        <v>551.75</v>
      </c>
      <c r="L10" s="164">
        <v>0</v>
      </c>
      <c r="M10" s="164">
        <f>84.95+(33.93*4)</f>
        <v>220.67000000000002</v>
      </c>
      <c r="N10" s="164">
        <f>106.16+(42.41*4)</f>
        <v>275.79999999999995</v>
      </c>
      <c r="O10" s="164">
        <f>127.41+(50.89*4)</f>
        <v>330.97</v>
      </c>
      <c r="P10" s="164">
        <f>149.61+(59.38*4)</f>
        <v>387.13</v>
      </c>
      <c r="Q10" s="164">
        <f>169.82+(67.9*4)</f>
        <v>441.42</v>
      </c>
      <c r="R10" s="164">
        <f>191.07+(76.38*4)</f>
        <v>496.59</v>
      </c>
      <c r="T10" t="str">
        <f t="shared" si="0"/>
        <v>30404</v>
      </c>
      <c r="U10" t="str">
        <f t="shared" si="1"/>
        <v>REGISTRO SANITARIO NUEVO4</v>
      </c>
      <c r="V10" t="s">
        <v>593</v>
      </c>
      <c r="W10" s="1">
        <v>4</v>
      </c>
      <c r="X10" s="149">
        <v>3040</v>
      </c>
      <c r="Y10" s="150">
        <f>212.27+(84.87*3)</f>
        <v>466.88</v>
      </c>
      <c r="Z10" t="s">
        <v>597</v>
      </c>
      <c r="AJ10" t="s">
        <v>605</v>
      </c>
      <c r="AN10" s="106" t="s">
        <v>109</v>
      </c>
    </row>
    <row r="11" spans="1:44" x14ac:dyDescent="0.25">
      <c r="A11" s="153" t="s">
        <v>606</v>
      </c>
      <c r="B11" s="1">
        <v>6</v>
      </c>
      <c r="C11" s="166">
        <v>3040</v>
      </c>
      <c r="D11" s="166">
        <v>90049</v>
      </c>
      <c r="E11" s="167">
        <v>91030</v>
      </c>
      <c r="F11" s="1">
        <v>91131</v>
      </c>
      <c r="G11" s="164">
        <v>91132</v>
      </c>
      <c r="H11" s="164">
        <v>92130</v>
      </c>
      <c r="I11" s="164">
        <v>92131</v>
      </c>
      <c r="J11" s="164">
        <v>92132</v>
      </c>
      <c r="K11" s="164">
        <f>212.27+(84.87*5)</f>
        <v>636.62</v>
      </c>
      <c r="L11" s="164">
        <v>0</v>
      </c>
      <c r="M11" s="164">
        <f>84.95+(33.93*5)</f>
        <v>254.60000000000002</v>
      </c>
      <c r="N11" s="164">
        <f>106.16+(42.41*5)</f>
        <v>318.20999999999998</v>
      </c>
      <c r="O11" s="164">
        <f>127.41+(50.89*5)</f>
        <v>381.86</v>
      </c>
      <c r="P11" s="164">
        <f>149.61+(59.38*5)</f>
        <v>446.51000000000005</v>
      </c>
      <c r="Q11" s="164">
        <f>169.82+(67.9*5)</f>
        <v>509.32</v>
      </c>
      <c r="R11" s="164">
        <f>191.07+(76.38*5)</f>
        <v>572.97</v>
      </c>
      <c r="T11" t="str">
        <f t="shared" si="0"/>
        <v>30405</v>
      </c>
      <c r="U11" t="str">
        <f t="shared" si="1"/>
        <v>REGISTRO SANITARIO NUEVO5</v>
      </c>
      <c r="V11" t="s">
        <v>593</v>
      </c>
      <c r="W11" s="1">
        <v>5</v>
      </c>
      <c r="X11" s="149">
        <v>3040</v>
      </c>
      <c r="Y11" s="169">
        <f>212.27+(84.87*4)</f>
        <v>551.75</v>
      </c>
      <c r="Z11" t="s">
        <v>597</v>
      </c>
      <c r="AJ11" t="s">
        <v>607</v>
      </c>
      <c r="AN11" s="106" t="s">
        <v>110</v>
      </c>
    </row>
    <row r="12" spans="1:44" x14ac:dyDescent="0.25">
      <c r="A12" s="154" t="s">
        <v>608</v>
      </c>
      <c r="B12" s="1">
        <v>7</v>
      </c>
      <c r="C12" s="166">
        <v>3040</v>
      </c>
      <c r="D12" s="166">
        <v>90049</v>
      </c>
      <c r="E12" s="167">
        <v>91030</v>
      </c>
      <c r="F12" s="1">
        <v>91131</v>
      </c>
      <c r="G12" s="164">
        <v>91132</v>
      </c>
      <c r="H12" s="164">
        <v>92130</v>
      </c>
      <c r="I12" s="164">
        <v>92131</v>
      </c>
      <c r="J12" s="164">
        <v>92132</v>
      </c>
      <c r="K12" s="164">
        <f>212.27+(84.87*6)</f>
        <v>721.49</v>
      </c>
      <c r="L12" s="164">
        <v>0</v>
      </c>
      <c r="M12" s="164">
        <f>84.95+(33.93*6)</f>
        <v>288.52999999999997</v>
      </c>
      <c r="N12" s="164">
        <f>106.16+(42.41*6)</f>
        <v>360.62</v>
      </c>
      <c r="O12" s="164">
        <f>127.41+(50.89*6)</f>
        <v>432.75</v>
      </c>
      <c r="P12" s="164">
        <f>149.61+(59.38*6)</f>
        <v>505.89000000000004</v>
      </c>
      <c r="Q12" s="164">
        <f>169.82+(67.9*6)</f>
        <v>577.22</v>
      </c>
      <c r="R12" s="164">
        <f>191.07+(76.38*6)</f>
        <v>649.34999999999991</v>
      </c>
      <c r="T12" t="str">
        <f t="shared" si="0"/>
        <v>30406</v>
      </c>
      <c r="U12" t="str">
        <f t="shared" si="1"/>
        <v>REGISTRO SANITARIO NUEVO6</v>
      </c>
      <c r="V12" t="s">
        <v>593</v>
      </c>
      <c r="W12" s="1">
        <v>6</v>
      </c>
      <c r="X12" s="149">
        <v>3040</v>
      </c>
      <c r="Y12" s="150">
        <f>212.27+(84.87*5)</f>
        <v>636.62</v>
      </c>
      <c r="Z12" t="s">
        <v>597</v>
      </c>
      <c r="AJ12" t="s">
        <v>609</v>
      </c>
      <c r="AN12" s="106" t="s">
        <v>111</v>
      </c>
    </row>
    <row r="13" spans="1:44" x14ac:dyDescent="0.25">
      <c r="A13" s="155" t="s">
        <v>610</v>
      </c>
      <c r="B13" s="1">
        <v>8</v>
      </c>
      <c r="C13" s="166">
        <v>3040</v>
      </c>
      <c r="D13" s="166">
        <v>90049</v>
      </c>
      <c r="E13" s="1">
        <v>91030</v>
      </c>
      <c r="F13" s="1">
        <v>91131</v>
      </c>
      <c r="G13" s="164">
        <v>91132</v>
      </c>
      <c r="H13" s="164">
        <v>92130</v>
      </c>
      <c r="I13" s="164">
        <v>92131</v>
      </c>
      <c r="J13" s="164">
        <v>92132</v>
      </c>
      <c r="K13" s="164">
        <f>212.27+(84.87*7)</f>
        <v>806.36</v>
      </c>
      <c r="L13" s="164">
        <v>0</v>
      </c>
      <c r="M13" s="164">
        <f>84.95+(33.93*7)</f>
        <v>322.45999999999998</v>
      </c>
      <c r="N13" s="164">
        <f>106.16+(42.41*7)</f>
        <v>403.03</v>
      </c>
      <c r="O13" s="164">
        <f>127.41+(50.89*7)</f>
        <v>483.64</v>
      </c>
      <c r="P13" s="164">
        <f>149.61+(59.38*7)</f>
        <v>565.27</v>
      </c>
      <c r="Q13" s="164">
        <f>169.82+(67.9*7)</f>
        <v>645.12000000000012</v>
      </c>
      <c r="R13" s="164">
        <f>191.07+(76.38*7)</f>
        <v>725.73</v>
      </c>
      <c r="T13" t="str">
        <f t="shared" si="0"/>
        <v>30407</v>
      </c>
      <c r="U13" t="str">
        <f t="shared" si="1"/>
        <v>REGISTRO SANITARIO NUEVO7</v>
      </c>
      <c r="V13" t="s">
        <v>593</v>
      </c>
      <c r="W13" s="1">
        <v>7</v>
      </c>
      <c r="X13" s="149">
        <v>3040</v>
      </c>
      <c r="Y13" s="150">
        <f>212.27+(84.87*6)</f>
        <v>721.49</v>
      </c>
      <c r="Z13" t="s">
        <v>597</v>
      </c>
      <c r="AJ13" t="s">
        <v>611</v>
      </c>
      <c r="AN13" s="106" t="s">
        <v>112</v>
      </c>
    </row>
    <row r="14" spans="1:44" x14ac:dyDescent="0.25">
      <c r="A14" s="156" t="s">
        <v>612</v>
      </c>
      <c r="B14" s="1">
        <v>9</v>
      </c>
      <c r="C14" s="166">
        <v>3040</v>
      </c>
      <c r="D14" s="166">
        <v>90049</v>
      </c>
      <c r="E14" s="1">
        <v>91030</v>
      </c>
      <c r="F14" s="1">
        <v>91131</v>
      </c>
      <c r="G14" s="164">
        <v>91132</v>
      </c>
      <c r="H14" s="164">
        <v>92130</v>
      </c>
      <c r="I14" s="164">
        <v>92131</v>
      </c>
      <c r="J14" s="164">
        <v>92132</v>
      </c>
      <c r="K14" s="164">
        <f>212.27+(84.87*8)</f>
        <v>891.23</v>
      </c>
      <c r="L14" s="164">
        <v>0</v>
      </c>
      <c r="M14" s="164">
        <f>84.95+(33.93*8)</f>
        <v>356.39</v>
      </c>
      <c r="N14" s="164">
        <f>106.16+(42.41*8)</f>
        <v>445.43999999999994</v>
      </c>
      <c r="O14" s="164">
        <f>127.41+(50.89*8)</f>
        <v>534.53</v>
      </c>
      <c r="P14" s="164">
        <f>149.61+(59.38*8)</f>
        <v>624.65000000000009</v>
      </c>
      <c r="Q14" s="164">
        <f>169.82+(67.9*8)</f>
        <v>713.02</v>
      </c>
      <c r="R14" s="164">
        <f>191.07+(76.38*8)</f>
        <v>802.1099999999999</v>
      </c>
      <c r="T14" t="str">
        <f t="shared" si="0"/>
        <v>30408</v>
      </c>
      <c r="U14" t="str">
        <f t="shared" si="1"/>
        <v>REGISTRO SANITARIO NUEVO8</v>
      </c>
      <c r="V14" t="s">
        <v>593</v>
      </c>
      <c r="W14" s="1">
        <v>8</v>
      </c>
      <c r="X14" s="149">
        <v>3040</v>
      </c>
      <c r="Y14" s="150">
        <f>212.27+(84.87*7)</f>
        <v>806.36</v>
      </c>
      <c r="Z14" t="s">
        <v>597</v>
      </c>
      <c r="AJ14" t="s">
        <v>613</v>
      </c>
      <c r="AN14" s="106" t="s">
        <v>113</v>
      </c>
    </row>
    <row r="15" spans="1:44" x14ac:dyDescent="0.25">
      <c r="A15" s="157" t="s">
        <v>614</v>
      </c>
      <c r="B15" s="1">
        <v>10</v>
      </c>
      <c r="C15" s="166">
        <v>3040</v>
      </c>
      <c r="D15" s="166">
        <v>90049</v>
      </c>
      <c r="E15" s="1">
        <v>91030</v>
      </c>
      <c r="F15" s="1">
        <v>91131</v>
      </c>
      <c r="G15" s="164">
        <v>91132</v>
      </c>
      <c r="H15" s="164">
        <v>92130</v>
      </c>
      <c r="I15" s="164">
        <v>92131</v>
      </c>
      <c r="J15" s="164">
        <v>92132</v>
      </c>
      <c r="K15" s="164">
        <f>212.27+(84.87*9)</f>
        <v>976.1</v>
      </c>
      <c r="L15" s="164">
        <v>0</v>
      </c>
      <c r="M15" s="164">
        <f>84.95+(33.93*9)</f>
        <v>390.32</v>
      </c>
      <c r="N15" s="164">
        <f>106.16+(42.41*9)</f>
        <v>487.84999999999991</v>
      </c>
      <c r="O15" s="164">
        <f>127.41+(50.89*9)</f>
        <v>585.41999999999996</v>
      </c>
      <c r="P15" s="164">
        <f>149.61+(59.38*9)</f>
        <v>684.03000000000009</v>
      </c>
      <c r="Q15" s="164">
        <f>169.82+(67.9*9)</f>
        <v>780.92000000000007</v>
      </c>
      <c r="R15" s="164">
        <f>191.07+(76.38*9)</f>
        <v>878.49</v>
      </c>
      <c r="T15" t="str">
        <f t="shared" si="0"/>
        <v>30409</v>
      </c>
      <c r="U15" t="str">
        <f t="shared" si="1"/>
        <v>REGISTRO SANITARIO NUEVO9</v>
      </c>
      <c r="V15" t="s">
        <v>593</v>
      </c>
      <c r="W15" s="1">
        <v>9</v>
      </c>
      <c r="X15" s="149">
        <v>3040</v>
      </c>
      <c r="Y15" s="150">
        <f>212.27+(84.87*8)</f>
        <v>891.23</v>
      </c>
      <c r="Z15" t="s">
        <v>597</v>
      </c>
      <c r="AJ15" t="s">
        <v>615</v>
      </c>
      <c r="AN15" s="106"/>
    </row>
    <row r="16" spans="1:44" x14ac:dyDescent="0.25">
      <c r="B16" s="1">
        <v>11</v>
      </c>
      <c r="C16" s="166">
        <v>3040</v>
      </c>
      <c r="D16" s="166">
        <v>90049</v>
      </c>
      <c r="E16" s="1">
        <v>91030</v>
      </c>
      <c r="F16" s="1">
        <v>91131</v>
      </c>
      <c r="G16" s="164">
        <v>91132</v>
      </c>
      <c r="H16" s="164">
        <v>92130</v>
      </c>
      <c r="I16" s="164">
        <v>92131</v>
      </c>
      <c r="J16" s="164">
        <v>92132</v>
      </c>
      <c r="K16" s="164">
        <f>212.27+(84.87*10)</f>
        <v>1060.97</v>
      </c>
      <c r="L16" s="164">
        <v>0</v>
      </c>
      <c r="M16" s="164">
        <f>84.95+(33.93*10)</f>
        <v>424.25</v>
      </c>
      <c r="N16" s="164">
        <f>106.16+(42.41*10)</f>
        <v>530.26</v>
      </c>
      <c r="O16" s="164">
        <f>127.41+(50.89*10)</f>
        <v>636.30999999999995</v>
      </c>
      <c r="P16" s="164">
        <f>149.61+(59.38*10)</f>
        <v>743.41000000000008</v>
      </c>
      <c r="Q16" s="164">
        <f>169.82+(67.9*10)</f>
        <v>848.81999999999994</v>
      </c>
      <c r="R16" s="164">
        <f>191.07+(76.38*10)</f>
        <v>954.86999999999989</v>
      </c>
      <c r="T16" t="str">
        <f t="shared" si="0"/>
        <v>304010</v>
      </c>
      <c r="U16" t="str">
        <f t="shared" si="1"/>
        <v>REGISTRO SANITARIO NUEVO10</v>
      </c>
      <c r="V16" t="s">
        <v>593</v>
      </c>
      <c r="W16" s="1">
        <v>10</v>
      </c>
      <c r="X16" s="149">
        <v>3040</v>
      </c>
      <c r="Y16" s="150">
        <f>212.27+(84.87*9)</f>
        <v>976.1</v>
      </c>
      <c r="Z16" t="s">
        <v>597</v>
      </c>
      <c r="AJ16" t="s">
        <v>616</v>
      </c>
    </row>
    <row r="17" spans="1:36" x14ac:dyDescent="0.25">
      <c r="A17" s="155"/>
      <c r="B17" s="1">
        <v>12</v>
      </c>
      <c r="C17" s="166">
        <v>3040</v>
      </c>
      <c r="D17" s="166">
        <v>90049</v>
      </c>
      <c r="E17" s="1">
        <v>91030</v>
      </c>
      <c r="F17" s="1">
        <v>91131</v>
      </c>
      <c r="G17" s="164">
        <v>91132</v>
      </c>
      <c r="H17" s="164">
        <v>92130</v>
      </c>
      <c r="I17" s="164">
        <v>92131</v>
      </c>
      <c r="J17" s="164">
        <v>92132</v>
      </c>
      <c r="K17" s="164">
        <f>212.27+(84.87*11)</f>
        <v>1145.8400000000001</v>
      </c>
      <c r="L17" s="164">
        <v>0</v>
      </c>
      <c r="M17" s="164">
        <f>84.95+(33.93*11)</f>
        <v>458.18</v>
      </c>
      <c r="N17" s="164">
        <f>106.16+(42.41*11)</f>
        <v>572.66999999999996</v>
      </c>
      <c r="O17" s="164">
        <f>127.41+(50.89*11)</f>
        <v>687.19999999999993</v>
      </c>
      <c r="P17" s="164">
        <f>149.61+(59.38*11)</f>
        <v>802.79000000000008</v>
      </c>
      <c r="Q17" s="164">
        <f>169.82+(67.9*11)</f>
        <v>916.72</v>
      </c>
      <c r="R17" s="164">
        <f>191.07+(76.38*11)</f>
        <v>1031.25</v>
      </c>
      <c r="T17" t="str">
        <f t="shared" si="0"/>
        <v>304011</v>
      </c>
      <c r="U17" t="str">
        <f t="shared" si="1"/>
        <v>REGISTRO SANITARIO NUEVO11</v>
      </c>
      <c r="V17" t="s">
        <v>593</v>
      </c>
      <c r="W17" s="1">
        <v>11</v>
      </c>
      <c r="X17" s="149">
        <v>3040</v>
      </c>
      <c r="Y17" s="150">
        <f>212.27+(84.87*10)</f>
        <v>1060.97</v>
      </c>
      <c r="Z17" t="s">
        <v>597</v>
      </c>
      <c r="AJ17" t="s">
        <v>617</v>
      </c>
    </row>
    <row r="18" spans="1:36" x14ac:dyDescent="0.25">
      <c r="B18" s="1">
        <v>13</v>
      </c>
      <c r="C18" s="166">
        <v>3040</v>
      </c>
      <c r="D18" s="166">
        <v>90049</v>
      </c>
      <c r="E18" s="1">
        <v>91030</v>
      </c>
      <c r="F18" s="1">
        <v>91131</v>
      </c>
      <c r="G18" s="164">
        <v>91132</v>
      </c>
      <c r="H18" s="164">
        <v>92130</v>
      </c>
      <c r="I18" s="164">
        <v>92131</v>
      </c>
      <c r="J18" s="164">
        <v>92132</v>
      </c>
      <c r="K18" s="164">
        <f>212.27+(84.87*12)</f>
        <v>1230.71</v>
      </c>
      <c r="L18" s="164">
        <v>0</v>
      </c>
      <c r="M18" s="164">
        <f>84.95+(33.93*12)</f>
        <v>492.10999999999996</v>
      </c>
      <c r="N18" s="164">
        <f>106.16+(42.41*12)</f>
        <v>615.07999999999993</v>
      </c>
      <c r="O18" s="164">
        <f>127.41+(50.89*12)</f>
        <v>738.09</v>
      </c>
      <c r="P18" s="164">
        <f>149.61+(59.38*12)</f>
        <v>862.17000000000007</v>
      </c>
      <c r="Q18" s="164">
        <f>169.82+(67.9*12)</f>
        <v>984.62000000000012</v>
      </c>
      <c r="R18" s="164">
        <f>191.07+(76.38*12)</f>
        <v>1107.6299999999999</v>
      </c>
      <c r="T18" t="str">
        <f t="shared" si="0"/>
        <v>304012</v>
      </c>
      <c r="U18" t="str">
        <f t="shared" si="1"/>
        <v>REGISTRO SANITARIO NUEVO12</v>
      </c>
      <c r="V18" t="s">
        <v>593</v>
      </c>
      <c r="W18" s="1">
        <v>12</v>
      </c>
      <c r="X18" s="149">
        <v>3040</v>
      </c>
      <c r="Y18" s="150">
        <f>212.27+(84.87*11)</f>
        <v>1145.8400000000001</v>
      </c>
      <c r="Z18" t="s">
        <v>597</v>
      </c>
      <c r="AJ18" t="s">
        <v>618</v>
      </c>
    </row>
    <row r="19" spans="1:36" x14ac:dyDescent="0.25">
      <c r="A19" s="156"/>
      <c r="B19" s="1">
        <v>14</v>
      </c>
      <c r="C19" s="166">
        <v>3040</v>
      </c>
      <c r="D19" s="166">
        <v>90049</v>
      </c>
      <c r="E19" s="1">
        <v>91030</v>
      </c>
      <c r="F19" s="1">
        <v>91131</v>
      </c>
      <c r="G19" s="164">
        <v>91132</v>
      </c>
      <c r="H19" s="164">
        <v>92130</v>
      </c>
      <c r="I19" s="164">
        <v>92131</v>
      </c>
      <c r="J19" s="164">
        <v>92132</v>
      </c>
      <c r="K19" s="164">
        <f>212.27+(84.87*13)</f>
        <v>1315.58</v>
      </c>
      <c r="L19" s="164">
        <v>0</v>
      </c>
      <c r="M19" s="164">
        <f>84.95+(33.93*13)</f>
        <v>526.04</v>
      </c>
      <c r="N19" s="164">
        <f>106.16+(42.41*13)</f>
        <v>657.4899999999999</v>
      </c>
      <c r="O19" s="164">
        <f>127.41+(50.89*13)</f>
        <v>788.98</v>
      </c>
      <c r="P19" s="164">
        <f>149.61+(59.38*13)</f>
        <v>921.55000000000007</v>
      </c>
      <c r="Q19" s="164">
        <f>169.82+(67.9*13)</f>
        <v>1052.52</v>
      </c>
      <c r="R19" s="164">
        <f>191.07+(76.38*13)</f>
        <v>1184.01</v>
      </c>
      <c r="T19" t="str">
        <f t="shared" si="0"/>
        <v>304013</v>
      </c>
      <c r="U19" t="str">
        <f t="shared" si="1"/>
        <v>REGISTRO SANITARIO NUEVO13</v>
      </c>
      <c r="V19" t="s">
        <v>593</v>
      </c>
      <c r="W19" s="1">
        <v>13</v>
      </c>
      <c r="X19" s="149">
        <v>3040</v>
      </c>
      <c r="Y19" s="150">
        <f>212.27+(84.87*12)</f>
        <v>1230.71</v>
      </c>
      <c r="Z19" t="s">
        <v>597</v>
      </c>
      <c r="AJ19" t="s">
        <v>619</v>
      </c>
    </row>
    <row r="20" spans="1:36" x14ac:dyDescent="0.25">
      <c r="B20" s="1">
        <v>15</v>
      </c>
      <c r="C20" s="166">
        <v>3040</v>
      </c>
      <c r="D20" s="166">
        <v>90049</v>
      </c>
      <c r="E20" s="1">
        <v>91030</v>
      </c>
      <c r="F20" s="1">
        <v>91131</v>
      </c>
      <c r="G20" s="164">
        <v>91132</v>
      </c>
      <c r="H20" s="164">
        <v>92130</v>
      </c>
      <c r="I20" s="164">
        <v>92131</v>
      </c>
      <c r="J20" s="164">
        <v>92132</v>
      </c>
      <c r="K20" s="164">
        <f>212.27+(84.87*14)</f>
        <v>1400.45</v>
      </c>
      <c r="L20" s="164">
        <v>0</v>
      </c>
      <c r="M20" s="164">
        <f>84.95+(33.93*14)</f>
        <v>559.97</v>
      </c>
      <c r="N20" s="164">
        <f>106.16+(42.41*14)</f>
        <v>699.9</v>
      </c>
      <c r="O20" s="164">
        <f>127.41+(50.89*14)</f>
        <v>839.87</v>
      </c>
      <c r="P20" s="164">
        <f>149.61+(59.38*14)</f>
        <v>980.93000000000006</v>
      </c>
      <c r="Q20" s="164">
        <f>169.82+(67.9*14)</f>
        <v>1120.42</v>
      </c>
      <c r="R20" s="164">
        <f>191.07+(76.38*14)</f>
        <v>1260.3899999999999</v>
      </c>
      <c r="T20" t="str">
        <f t="shared" si="0"/>
        <v>304014</v>
      </c>
      <c r="U20" t="str">
        <f t="shared" si="1"/>
        <v>REGISTRO SANITARIO NUEVO14</v>
      </c>
      <c r="V20" t="s">
        <v>593</v>
      </c>
      <c r="W20" s="1">
        <v>14</v>
      </c>
      <c r="X20" s="149">
        <v>3040</v>
      </c>
      <c r="Y20" s="150">
        <f>212.27+(84.87*13)</f>
        <v>1315.58</v>
      </c>
      <c r="Z20" t="s">
        <v>597</v>
      </c>
      <c r="AJ20" t="s">
        <v>620</v>
      </c>
    </row>
    <row r="21" spans="1:36" ht="15.75" thickBot="1" x14ac:dyDescent="0.3">
      <c r="A21" s="157"/>
      <c r="B21" s="158" t="s">
        <v>586</v>
      </c>
      <c r="T21" t="str">
        <f t="shared" si="0"/>
        <v>304015</v>
      </c>
      <c r="U21" t="str">
        <f>V21&amp;W21</f>
        <v>REGISTRO SANITARIO NUEVO15</v>
      </c>
      <c r="V21" t="s">
        <v>593</v>
      </c>
      <c r="W21" s="1">
        <v>15</v>
      </c>
      <c r="X21" s="149">
        <v>3040</v>
      </c>
      <c r="Y21" s="150">
        <f>212.27+(84.87*14)</f>
        <v>1400.45</v>
      </c>
      <c r="Z21" t="s">
        <v>597</v>
      </c>
      <c r="AJ21" t="s">
        <v>621</v>
      </c>
    </row>
    <row r="22" spans="1:36" ht="15.75" thickBot="1" x14ac:dyDescent="0.3">
      <c r="B22" s="1729" t="s">
        <v>622</v>
      </c>
      <c r="C22" s="1730"/>
      <c r="D22" s="1731"/>
      <c r="T22" t="str">
        <f t="shared" si="0"/>
        <v>30401</v>
      </c>
      <c r="U22" t="str">
        <f t="shared" si="1"/>
        <v>RENOVACION 1</v>
      </c>
      <c r="V22" t="s">
        <v>75</v>
      </c>
      <c r="W22" s="1">
        <v>1</v>
      </c>
      <c r="X22" s="149">
        <v>3040</v>
      </c>
      <c r="Y22" s="150">
        <f>212.27+0</f>
        <v>212.27</v>
      </c>
      <c r="Z22" t="s">
        <v>597</v>
      </c>
      <c r="AJ22" t="s">
        <v>623</v>
      </c>
    </row>
    <row r="23" spans="1:36" x14ac:dyDescent="0.25">
      <c r="B23" s="113" t="s">
        <v>573</v>
      </c>
      <c r="C23" s="139" t="s">
        <v>624</v>
      </c>
      <c r="D23" t="s">
        <v>589</v>
      </c>
      <c r="K23">
        <v>50.05</v>
      </c>
      <c r="T23" t="str">
        <f t="shared" si="0"/>
        <v>30402</v>
      </c>
      <c r="U23" t="str">
        <f t="shared" si="1"/>
        <v>RENOVACION 2</v>
      </c>
      <c r="V23" t="s">
        <v>75</v>
      </c>
      <c r="W23" s="1">
        <v>2</v>
      </c>
      <c r="X23" s="149">
        <v>3040</v>
      </c>
      <c r="Y23" s="150">
        <f>212.27+(84.87*1)</f>
        <v>297.14</v>
      </c>
      <c r="Z23" t="s">
        <v>597</v>
      </c>
      <c r="AI23" t="s">
        <v>625</v>
      </c>
      <c r="AJ23" t="s">
        <v>626</v>
      </c>
    </row>
    <row r="24" spans="1:36" x14ac:dyDescent="0.25">
      <c r="B24" s="168" t="s">
        <v>586</v>
      </c>
      <c r="C24" s="139" t="s">
        <v>594</v>
      </c>
      <c r="D24" s="139" t="s">
        <v>594</v>
      </c>
      <c r="K24">
        <v>70.06</v>
      </c>
      <c r="W24" s="1"/>
      <c r="X24" s="149"/>
      <c r="Y24" s="150"/>
      <c r="AJ24" t="s">
        <v>627</v>
      </c>
    </row>
    <row r="25" spans="1:36" x14ac:dyDescent="0.25">
      <c r="B25" t="s">
        <v>593</v>
      </c>
      <c r="C25" s="140">
        <v>3055</v>
      </c>
      <c r="D25" t="s">
        <v>574</v>
      </c>
      <c r="K25">
        <v>90.070000000000007</v>
      </c>
      <c r="T25" t="str">
        <f t="shared" si="0"/>
        <v>30403</v>
      </c>
      <c r="U25" t="str">
        <f t="shared" si="1"/>
        <v>RENOVACION 3</v>
      </c>
      <c r="V25" t="s">
        <v>75</v>
      </c>
      <c r="W25" s="1">
        <v>3</v>
      </c>
      <c r="X25" s="149">
        <v>3040</v>
      </c>
      <c r="Y25" s="150">
        <f>212.27+(84.87*2)</f>
        <v>382.01</v>
      </c>
      <c r="Z25" t="s">
        <v>597</v>
      </c>
      <c r="AJ25" t="s">
        <v>628</v>
      </c>
    </row>
    <row r="26" spans="1:36" x14ac:dyDescent="0.25">
      <c r="B26" t="s">
        <v>75</v>
      </c>
      <c r="C26" s="140">
        <v>3055</v>
      </c>
      <c r="D26" t="s">
        <v>574</v>
      </c>
      <c r="K26">
        <v>110.08000000000001</v>
      </c>
      <c r="T26" t="str">
        <f t="shared" si="0"/>
        <v>30404</v>
      </c>
      <c r="U26" t="str">
        <f t="shared" si="1"/>
        <v>RENOVACION 4</v>
      </c>
      <c r="V26" t="s">
        <v>75</v>
      </c>
      <c r="W26" s="1">
        <v>4</v>
      </c>
      <c r="X26" s="149">
        <v>3040</v>
      </c>
      <c r="Y26" s="150">
        <f>212.27+(84.87*3)</f>
        <v>466.88</v>
      </c>
      <c r="Z26" t="s">
        <v>597</v>
      </c>
      <c r="AJ26" t="s">
        <v>629</v>
      </c>
    </row>
    <row r="27" spans="1:36" x14ac:dyDescent="0.25">
      <c r="B27" t="s">
        <v>600</v>
      </c>
      <c r="C27" s="140">
        <v>90064</v>
      </c>
      <c r="D27" t="s">
        <v>630</v>
      </c>
      <c r="K27">
        <v>130.09</v>
      </c>
      <c r="T27" t="str">
        <f t="shared" si="0"/>
        <v>30405</v>
      </c>
      <c r="U27" t="str">
        <f t="shared" si="1"/>
        <v>RENOVACION 5</v>
      </c>
      <c r="V27" t="s">
        <v>75</v>
      </c>
      <c r="W27" s="1">
        <v>5</v>
      </c>
      <c r="X27" s="149">
        <v>3040</v>
      </c>
      <c r="Y27" s="169">
        <f>212.27+(84.87*4)</f>
        <v>551.75</v>
      </c>
      <c r="Z27" t="s">
        <v>597</v>
      </c>
      <c r="AJ27" t="s">
        <v>631</v>
      </c>
    </row>
    <row r="28" spans="1:36" x14ac:dyDescent="0.25">
      <c r="B28" t="s">
        <v>602</v>
      </c>
      <c r="C28" s="140">
        <v>90064</v>
      </c>
      <c r="D28" t="s">
        <v>630</v>
      </c>
      <c r="K28">
        <v>150.1</v>
      </c>
      <c r="T28" t="str">
        <f t="shared" si="0"/>
        <v>30406</v>
      </c>
      <c r="U28" t="str">
        <f t="shared" si="1"/>
        <v>RENOVACION 6</v>
      </c>
      <c r="V28" t="s">
        <v>75</v>
      </c>
      <c r="W28" s="1">
        <v>6</v>
      </c>
      <c r="X28" s="149">
        <v>3040</v>
      </c>
      <c r="Y28" s="150">
        <f>212.27+(84.87*5)</f>
        <v>636.62</v>
      </c>
      <c r="Z28" t="s">
        <v>597</v>
      </c>
      <c r="AJ28" t="s">
        <v>632</v>
      </c>
    </row>
    <row r="29" spans="1:36" x14ac:dyDescent="0.25">
      <c r="B29" s="161" t="s">
        <v>633</v>
      </c>
      <c r="C29" s="159">
        <v>91175</v>
      </c>
      <c r="D29" t="s">
        <v>634</v>
      </c>
      <c r="E29" s="148"/>
      <c r="K29">
        <v>170.10999999999999</v>
      </c>
      <c r="T29" t="str">
        <f t="shared" si="0"/>
        <v>30407</v>
      </c>
      <c r="U29" t="str">
        <f t="shared" si="1"/>
        <v>RENOVACION 7</v>
      </c>
      <c r="V29" t="s">
        <v>75</v>
      </c>
      <c r="W29" s="1">
        <v>7</v>
      </c>
      <c r="X29" s="149">
        <v>3040</v>
      </c>
      <c r="Y29" s="150">
        <f>212.27+(84.87*6)</f>
        <v>721.49</v>
      </c>
      <c r="Z29" t="s">
        <v>597</v>
      </c>
      <c r="AJ29" t="s">
        <v>635</v>
      </c>
    </row>
    <row r="30" spans="1:36" x14ac:dyDescent="0.25">
      <c r="B30" s="153" t="s">
        <v>636</v>
      </c>
      <c r="C30" s="159">
        <v>91176</v>
      </c>
      <c r="D30" t="s">
        <v>637</v>
      </c>
      <c r="E30" s="148"/>
      <c r="K30">
        <v>190.11999999999998</v>
      </c>
      <c r="T30" t="str">
        <f t="shared" si="0"/>
        <v>30408</v>
      </c>
      <c r="U30" t="str">
        <f t="shared" si="1"/>
        <v>RENOVACION 8</v>
      </c>
      <c r="V30" t="s">
        <v>75</v>
      </c>
      <c r="W30" s="1">
        <v>8</v>
      </c>
      <c r="X30" s="149">
        <v>3040</v>
      </c>
      <c r="Y30" s="150">
        <f>212.27+(84.87*7)</f>
        <v>806.36</v>
      </c>
      <c r="Z30" t="s">
        <v>597</v>
      </c>
      <c r="AJ30" t="s">
        <v>638</v>
      </c>
    </row>
    <row r="31" spans="1:36" x14ac:dyDescent="0.25">
      <c r="B31" s="154" t="s">
        <v>639</v>
      </c>
      <c r="C31" s="159">
        <v>91177</v>
      </c>
      <c r="D31" t="s">
        <v>640</v>
      </c>
      <c r="E31" s="163" t="s">
        <v>586</v>
      </c>
      <c r="K31">
        <v>210.12999999999997</v>
      </c>
      <c r="T31" t="str">
        <f t="shared" si="0"/>
        <v>30409</v>
      </c>
      <c r="U31" t="str">
        <f t="shared" si="1"/>
        <v>RENOVACION 9</v>
      </c>
      <c r="V31" t="s">
        <v>75</v>
      </c>
      <c r="W31" s="1">
        <v>9</v>
      </c>
      <c r="X31" s="149">
        <v>3040</v>
      </c>
      <c r="Y31" s="150">
        <f>212.27+(84.87*8)</f>
        <v>891.23</v>
      </c>
      <c r="Z31" t="s">
        <v>597</v>
      </c>
      <c r="AJ31" t="s">
        <v>641</v>
      </c>
    </row>
    <row r="32" spans="1:36" x14ac:dyDescent="0.25">
      <c r="B32" s="155" t="s">
        <v>642</v>
      </c>
      <c r="C32" s="160">
        <v>92175</v>
      </c>
      <c r="D32" t="s">
        <v>643</v>
      </c>
      <c r="E32" s="163" t="s">
        <v>586</v>
      </c>
      <c r="K32">
        <v>230.13999999999996</v>
      </c>
      <c r="T32" t="str">
        <f t="shared" si="0"/>
        <v>304010</v>
      </c>
      <c r="U32" t="str">
        <f t="shared" si="1"/>
        <v>RENOVACION 10</v>
      </c>
      <c r="V32" t="s">
        <v>75</v>
      </c>
      <c r="W32" s="1">
        <v>10</v>
      </c>
      <c r="X32" s="149">
        <v>3040</v>
      </c>
      <c r="Y32" s="150">
        <f>212.27+(84.87*9)</f>
        <v>976.1</v>
      </c>
      <c r="Z32" t="s">
        <v>597</v>
      </c>
      <c r="AJ32" t="s">
        <v>644</v>
      </c>
    </row>
    <row r="33" spans="2:36" x14ac:dyDescent="0.25">
      <c r="B33" s="156" t="s">
        <v>645</v>
      </c>
      <c r="C33" s="160">
        <v>92176</v>
      </c>
      <c r="D33" t="s">
        <v>646</v>
      </c>
      <c r="E33" s="163" t="s">
        <v>586</v>
      </c>
      <c r="K33">
        <v>250.14999999999995</v>
      </c>
      <c r="T33" t="str">
        <f t="shared" si="0"/>
        <v>304011</v>
      </c>
      <c r="U33" t="str">
        <f t="shared" si="1"/>
        <v>RENOVACION 11</v>
      </c>
      <c r="V33" t="s">
        <v>75</v>
      </c>
      <c r="W33" s="1">
        <v>11</v>
      </c>
      <c r="X33" s="149">
        <v>3040</v>
      </c>
      <c r="Y33" s="150">
        <f>212.27+(84.87*10)</f>
        <v>1060.97</v>
      </c>
      <c r="Z33" t="s">
        <v>597</v>
      </c>
      <c r="AJ33" t="s">
        <v>647</v>
      </c>
    </row>
    <row r="34" spans="2:36" x14ac:dyDescent="0.25">
      <c r="B34" s="157" t="s">
        <v>181</v>
      </c>
      <c r="C34" s="160">
        <v>92177</v>
      </c>
      <c r="D34" t="s">
        <v>648</v>
      </c>
      <c r="E34" s="163" t="s">
        <v>586</v>
      </c>
      <c r="K34">
        <v>270.15999999999997</v>
      </c>
      <c r="T34" t="str">
        <f t="shared" si="0"/>
        <v>304012</v>
      </c>
      <c r="U34" t="str">
        <f t="shared" si="1"/>
        <v>RENOVACION 12</v>
      </c>
      <c r="V34" t="s">
        <v>75</v>
      </c>
      <c r="W34" s="1">
        <v>12</v>
      </c>
      <c r="X34" s="149">
        <v>3040</v>
      </c>
      <c r="Y34" s="150">
        <f>212.27+(84.87*11)</f>
        <v>1145.8400000000001</v>
      </c>
      <c r="Z34" t="s">
        <v>597</v>
      </c>
      <c r="AJ34" t="s">
        <v>649</v>
      </c>
    </row>
    <row r="35" spans="2:36" x14ac:dyDescent="0.25">
      <c r="K35">
        <v>290.16999999999996</v>
      </c>
      <c r="T35" t="str">
        <f t="shared" si="0"/>
        <v>304013</v>
      </c>
      <c r="U35" t="str">
        <f t="shared" si="1"/>
        <v>RENOVACION 13</v>
      </c>
      <c r="V35" t="s">
        <v>75</v>
      </c>
      <c r="W35" s="1">
        <v>13</v>
      </c>
      <c r="X35" s="149">
        <v>3040</v>
      </c>
      <c r="Y35" s="150">
        <f>212.27+(84.87*12)</f>
        <v>1230.71</v>
      </c>
      <c r="Z35" t="s">
        <v>597</v>
      </c>
      <c r="AJ35" t="s">
        <v>650</v>
      </c>
    </row>
    <row r="36" spans="2:36" x14ac:dyDescent="0.25">
      <c r="K36">
        <v>310.17999999999995</v>
      </c>
      <c r="T36" t="str">
        <f t="shared" si="0"/>
        <v>304014</v>
      </c>
      <c r="U36" t="str">
        <f t="shared" si="1"/>
        <v>RENOVACION 14</v>
      </c>
      <c r="V36" t="s">
        <v>75</v>
      </c>
      <c r="W36" s="1">
        <v>14</v>
      </c>
      <c r="X36" s="149">
        <v>3040</v>
      </c>
      <c r="Y36" s="150">
        <f>212.27+(84.87*13)</f>
        <v>1315.58</v>
      </c>
      <c r="Z36" t="s">
        <v>597</v>
      </c>
      <c r="AJ36" t="s">
        <v>651</v>
      </c>
    </row>
    <row r="37" spans="2:36" x14ac:dyDescent="0.25">
      <c r="K37">
        <v>330.18999999999994</v>
      </c>
      <c r="T37" t="str">
        <f t="shared" si="0"/>
        <v>304015</v>
      </c>
      <c r="U37" t="str">
        <f t="shared" si="1"/>
        <v>RENOVACION 15</v>
      </c>
      <c r="V37" t="s">
        <v>75</v>
      </c>
      <c r="W37" s="1">
        <v>15</v>
      </c>
      <c r="X37" s="149">
        <v>3040</v>
      </c>
      <c r="Y37" s="150">
        <f>212.27+(84.87*14)</f>
        <v>1400.45</v>
      </c>
      <c r="Z37" t="s">
        <v>597</v>
      </c>
      <c r="AJ37" t="s">
        <v>652</v>
      </c>
    </row>
    <row r="38" spans="2:36" x14ac:dyDescent="0.25">
      <c r="T38" t="str">
        <f t="shared" si="0"/>
        <v>900491</v>
      </c>
      <c r="U38" t="str">
        <f t="shared" si="1"/>
        <v>REGISTRO SANITARIO NUEVO - Excepción de pago de tarifa
Paragrafo 2. Art.2 de la Ley 2069 de 20201</v>
      </c>
      <c r="V38" t="s">
        <v>600</v>
      </c>
      <c r="W38" s="1">
        <v>1</v>
      </c>
      <c r="X38" s="149">
        <v>90049</v>
      </c>
      <c r="Y38" s="150">
        <v>0</v>
      </c>
      <c r="Z38" t="s">
        <v>653</v>
      </c>
      <c r="AJ38" t="s">
        <v>654</v>
      </c>
    </row>
    <row r="39" spans="2:36" x14ac:dyDescent="0.25">
      <c r="S39" t="s">
        <v>655</v>
      </c>
      <c r="T39" t="str">
        <f t="shared" si="0"/>
        <v>900492</v>
      </c>
      <c r="U39" t="str">
        <f t="shared" si="1"/>
        <v>REGISTRO SANITARIO NUEVO - Excepción de pago de tarifa
Paragrafo 2. Art.2 de la Ley 2069 de 20202</v>
      </c>
      <c r="V39" t="s">
        <v>600</v>
      </c>
      <c r="W39" s="1">
        <v>2</v>
      </c>
      <c r="X39" s="149">
        <v>90049</v>
      </c>
      <c r="Y39" s="150">
        <v>0</v>
      </c>
      <c r="Z39" t="s">
        <v>653</v>
      </c>
      <c r="AJ39" t="s">
        <v>656</v>
      </c>
    </row>
    <row r="40" spans="2:36" ht="15" customHeight="1" x14ac:dyDescent="0.25">
      <c r="S40" t="s">
        <v>602</v>
      </c>
      <c r="T40" t="str">
        <f t="shared" si="0"/>
        <v>900493</v>
      </c>
      <c r="U40" t="str">
        <f t="shared" si="1"/>
        <v>REGISTRO SANITARIO NUEVO - Excepción de pago de tarifa
Paragrafo 2. Art.2 de la Ley 2069 de 20203</v>
      </c>
      <c r="V40" t="s">
        <v>600</v>
      </c>
      <c r="W40" s="1">
        <v>3</v>
      </c>
      <c r="X40" s="149">
        <v>90049</v>
      </c>
      <c r="Y40" s="150">
        <v>0</v>
      </c>
      <c r="Z40" t="s">
        <v>653</v>
      </c>
      <c r="AJ40" t="s">
        <v>657</v>
      </c>
    </row>
    <row r="41" spans="2:36" x14ac:dyDescent="0.25">
      <c r="T41" t="str">
        <f t="shared" si="0"/>
        <v>900494</v>
      </c>
      <c r="U41" t="str">
        <f t="shared" si="1"/>
        <v>REGISTRO SANITARIO NUEVO - Excepción de pago de tarifa
Paragrafo 2. Art.2 de la Ley 2069 de 20204</v>
      </c>
      <c r="V41" t="s">
        <v>600</v>
      </c>
      <c r="W41" s="1">
        <v>4</v>
      </c>
      <c r="X41" s="149">
        <v>90049</v>
      </c>
      <c r="Y41" s="150">
        <v>0</v>
      </c>
      <c r="Z41" t="s">
        <v>653</v>
      </c>
      <c r="AJ41" t="s">
        <v>658</v>
      </c>
    </row>
    <row r="42" spans="2:36" ht="15" customHeight="1" x14ac:dyDescent="0.25">
      <c r="T42" t="str">
        <f t="shared" si="0"/>
        <v>900495</v>
      </c>
      <c r="U42" t="str">
        <f t="shared" si="1"/>
        <v>REGISTRO SANITARIO NUEVO - Excepción de pago de tarifa
Paragrafo 2. Art.2 de la Ley 2069 de 20205</v>
      </c>
      <c r="V42" t="s">
        <v>600</v>
      </c>
      <c r="W42" s="1">
        <v>5</v>
      </c>
      <c r="X42" s="149">
        <v>90049</v>
      </c>
      <c r="Y42" s="150">
        <v>0</v>
      </c>
      <c r="Z42" t="s">
        <v>653</v>
      </c>
      <c r="AJ42" t="s">
        <v>659</v>
      </c>
    </row>
    <row r="43" spans="2:36" x14ac:dyDescent="0.25">
      <c r="T43" t="str">
        <f t="shared" si="0"/>
        <v>900496</v>
      </c>
      <c r="U43" t="str">
        <f t="shared" si="1"/>
        <v>REGISTRO SANITARIO NUEVO - Excepción de pago de tarifa
Paragrafo 2. Art.2 de la Ley 2069 de 20206</v>
      </c>
      <c r="V43" t="s">
        <v>600</v>
      </c>
      <c r="W43" s="1">
        <v>6</v>
      </c>
      <c r="X43" s="149">
        <v>90049</v>
      </c>
      <c r="Y43" s="150">
        <v>0</v>
      </c>
      <c r="Z43" t="s">
        <v>653</v>
      </c>
      <c r="AJ43" t="s">
        <v>660</v>
      </c>
    </row>
    <row r="44" spans="2:36" x14ac:dyDescent="0.25">
      <c r="T44" t="str">
        <f t="shared" si="0"/>
        <v>900497</v>
      </c>
      <c r="U44" t="str">
        <f t="shared" si="1"/>
        <v>REGISTRO SANITARIO NUEVO - Excepción de pago de tarifa
Paragrafo 2. Art.2 de la Ley 2069 de 20207</v>
      </c>
      <c r="V44" t="s">
        <v>600</v>
      </c>
      <c r="W44" s="1">
        <v>7</v>
      </c>
      <c r="X44" s="149">
        <v>90049</v>
      </c>
      <c r="Y44" s="150">
        <v>0</v>
      </c>
      <c r="Z44" t="s">
        <v>653</v>
      </c>
      <c r="AJ44" t="s">
        <v>661</v>
      </c>
    </row>
    <row r="45" spans="2:36" x14ac:dyDescent="0.25">
      <c r="T45" t="str">
        <f t="shared" si="0"/>
        <v>900498</v>
      </c>
      <c r="U45" t="str">
        <f t="shared" si="1"/>
        <v>REGISTRO SANITARIO NUEVO - Excepción de pago de tarifa
Paragrafo 2. Art.2 de la Ley 2069 de 20208</v>
      </c>
      <c r="V45" t="s">
        <v>600</v>
      </c>
      <c r="W45" s="1">
        <v>8</v>
      </c>
      <c r="X45" s="149">
        <v>90049</v>
      </c>
      <c r="Y45" s="150">
        <v>0</v>
      </c>
      <c r="Z45" t="s">
        <v>653</v>
      </c>
      <c r="AJ45" t="s">
        <v>662</v>
      </c>
    </row>
    <row r="46" spans="2:36" x14ac:dyDescent="0.25">
      <c r="B46" s="1732" t="s">
        <v>663</v>
      </c>
      <c r="C46" s="1732"/>
      <c r="T46" t="str">
        <f t="shared" si="0"/>
        <v>900499</v>
      </c>
      <c r="U46" t="str">
        <f t="shared" si="1"/>
        <v>REGISTRO SANITARIO NUEVO - Excepción de pago de tarifa
Paragrafo 2. Art.2 de la Ley 2069 de 20209</v>
      </c>
      <c r="V46" t="s">
        <v>600</v>
      </c>
      <c r="W46" s="1">
        <v>9</v>
      </c>
      <c r="X46" s="149">
        <v>90049</v>
      </c>
      <c r="Y46" s="150">
        <v>0</v>
      </c>
      <c r="Z46" t="s">
        <v>653</v>
      </c>
      <c r="AJ46" t="s">
        <v>664</v>
      </c>
    </row>
    <row r="47" spans="2:36" x14ac:dyDescent="0.25">
      <c r="B47" s="1732"/>
      <c r="C47" s="1732"/>
      <c r="T47" t="str">
        <f t="shared" si="0"/>
        <v>9004910</v>
      </c>
      <c r="U47" t="str">
        <f t="shared" si="1"/>
        <v>REGISTRO SANITARIO NUEVO - Excepción de pago de tarifa
Paragrafo 2. Art.2 de la Ley 2069 de 202010</v>
      </c>
      <c r="V47" t="s">
        <v>600</v>
      </c>
      <c r="W47" s="1">
        <v>10</v>
      </c>
      <c r="X47" s="149">
        <v>90049</v>
      </c>
      <c r="Y47" s="150">
        <v>0</v>
      </c>
      <c r="Z47" t="s">
        <v>653</v>
      </c>
      <c r="AJ47" t="s">
        <v>665</v>
      </c>
    </row>
    <row r="48" spans="2:36" x14ac:dyDescent="0.25">
      <c r="B48" s="134" t="s">
        <v>666</v>
      </c>
      <c r="C48" s="135"/>
      <c r="T48" t="str">
        <f t="shared" si="0"/>
        <v>9004911</v>
      </c>
      <c r="U48" t="str">
        <f t="shared" si="1"/>
        <v>REGISTRO SANITARIO NUEVO - Excepción de pago de tarifa
Paragrafo 2. Art.2 de la Ley 2069 de 202011</v>
      </c>
      <c r="V48" t="s">
        <v>600</v>
      </c>
      <c r="W48" s="1">
        <v>11</v>
      </c>
      <c r="X48" s="149">
        <v>90049</v>
      </c>
      <c r="Y48" s="150">
        <v>0</v>
      </c>
      <c r="Z48" t="s">
        <v>653</v>
      </c>
      <c r="AJ48" t="s">
        <v>667</v>
      </c>
    </row>
    <row r="49" spans="1:36" x14ac:dyDescent="0.25">
      <c r="B49" s="134" t="s">
        <v>668</v>
      </c>
      <c r="C49" s="135"/>
      <c r="T49" t="str">
        <f t="shared" si="0"/>
        <v>9004912</v>
      </c>
      <c r="U49" t="str">
        <f t="shared" si="1"/>
        <v>REGISTRO SANITARIO NUEVO - Excepción de pago de tarifa
Paragrafo 2. Art.2 de la Ley 2069 de 202012</v>
      </c>
      <c r="V49" t="s">
        <v>600</v>
      </c>
      <c r="W49" s="1">
        <v>12</v>
      </c>
      <c r="X49" s="149">
        <v>90049</v>
      </c>
      <c r="Y49" s="150">
        <v>0</v>
      </c>
      <c r="Z49" t="s">
        <v>653</v>
      </c>
      <c r="AJ49" t="s">
        <v>669</v>
      </c>
    </row>
    <row r="50" spans="1:36" x14ac:dyDescent="0.25">
      <c r="B50" s="134" t="s">
        <v>670</v>
      </c>
      <c r="C50" s="135"/>
      <c r="T50" t="str">
        <f t="shared" si="0"/>
        <v>9004913</v>
      </c>
      <c r="U50" t="str">
        <f t="shared" si="1"/>
        <v>REGISTRO SANITARIO NUEVO - Excepción de pago de tarifa
Paragrafo 2. Art.2 de la Ley 2069 de 202013</v>
      </c>
      <c r="V50" t="s">
        <v>600</v>
      </c>
      <c r="W50" s="1">
        <v>13</v>
      </c>
      <c r="X50" s="149">
        <v>90049</v>
      </c>
      <c r="Y50" s="150">
        <v>0</v>
      </c>
      <c r="Z50" t="s">
        <v>653</v>
      </c>
      <c r="AJ50" t="s">
        <v>671</v>
      </c>
    </row>
    <row r="51" spans="1:36" x14ac:dyDescent="0.25">
      <c r="B51" s="134" t="s">
        <v>672</v>
      </c>
      <c r="C51" s="135"/>
      <c r="T51" t="str">
        <f t="shared" si="0"/>
        <v>9004914</v>
      </c>
      <c r="U51" t="str">
        <f t="shared" si="1"/>
        <v>REGISTRO SANITARIO NUEVO - Excepción de pago de tarifa
Paragrafo 2. Art.2 de la Ley 2069 de 202014</v>
      </c>
      <c r="V51" t="s">
        <v>600</v>
      </c>
      <c r="W51" s="1">
        <v>14</v>
      </c>
      <c r="X51" s="149">
        <v>90049</v>
      </c>
      <c r="Y51" s="150">
        <v>0</v>
      </c>
      <c r="Z51" t="s">
        <v>653</v>
      </c>
      <c r="AJ51" t="s">
        <v>673</v>
      </c>
    </row>
    <row r="52" spans="1:36" x14ac:dyDescent="0.25">
      <c r="B52" s="134" t="s">
        <v>674</v>
      </c>
      <c r="C52" s="135"/>
      <c r="T52" t="str">
        <f t="shared" si="0"/>
        <v>9004915</v>
      </c>
      <c r="U52" t="str">
        <f t="shared" si="1"/>
        <v>REGISTRO SANITARIO NUEVO - Excepción de pago de tarifa
Paragrafo 2. Art.2 de la Ley 2069 de 202015</v>
      </c>
      <c r="V52" t="s">
        <v>600</v>
      </c>
      <c r="W52" s="1">
        <v>15</v>
      </c>
      <c r="X52" s="149">
        <v>90049</v>
      </c>
      <c r="Y52" s="150">
        <v>0</v>
      </c>
      <c r="Z52" t="s">
        <v>653</v>
      </c>
      <c r="AJ52" t="s">
        <v>675</v>
      </c>
    </row>
    <row r="53" spans="1:36" x14ac:dyDescent="0.25">
      <c r="T53" t="str">
        <f t="shared" si="0"/>
        <v>900491</v>
      </c>
      <c r="U53" t="str">
        <f t="shared" si="1"/>
        <v>RENOVACION  - Excepción de pago de tarifa
Paragrafo 2. Art.2 de la Ley 2069 de 20201</v>
      </c>
      <c r="V53" t="s">
        <v>602</v>
      </c>
      <c r="W53" s="1">
        <v>1</v>
      </c>
      <c r="X53" s="149">
        <v>90049</v>
      </c>
      <c r="Y53" s="150">
        <v>0</v>
      </c>
      <c r="Z53" t="s">
        <v>653</v>
      </c>
      <c r="AJ53" t="s">
        <v>676</v>
      </c>
    </row>
    <row r="54" spans="1:36" x14ac:dyDescent="0.25">
      <c r="B54" s="142" t="s">
        <v>677</v>
      </c>
      <c r="T54" t="str">
        <f t="shared" si="0"/>
        <v>900492</v>
      </c>
      <c r="U54" t="str">
        <f t="shared" si="1"/>
        <v>RENOVACION  - Excepción de pago de tarifa
Paragrafo 2. Art.2 de la Ley 2069 de 20202</v>
      </c>
      <c r="V54" t="s">
        <v>602</v>
      </c>
      <c r="W54" s="1">
        <v>2</v>
      </c>
      <c r="X54" s="149">
        <v>90049</v>
      </c>
      <c r="Y54" s="150">
        <v>0</v>
      </c>
      <c r="Z54" t="s">
        <v>653</v>
      </c>
      <c r="AJ54" t="s">
        <v>678</v>
      </c>
    </row>
    <row r="55" spans="1:36" x14ac:dyDescent="0.25">
      <c r="B55" s="143" t="s">
        <v>679</v>
      </c>
      <c r="T55" t="str">
        <f t="shared" si="0"/>
        <v>900493</v>
      </c>
      <c r="U55" t="str">
        <f t="shared" si="1"/>
        <v>RENOVACION  - Excepción de pago de tarifa
Paragrafo 2. Art.2 de la Ley 2069 de 20203</v>
      </c>
      <c r="V55" t="s">
        <v>602</v>
      </c>
      <c r="W55" s="1">
        <v>3</v>
      </c>
      <c r="X55" s="149">
        <v>90049</v>
      </c>
      <c r="Y55" s="150">
        <v>0</v>
      </c>
      <c r="Z55" t="s">
        <v>653</v>
      </c>
      <c r="AJ55" t="s">
        <v>680</v>
      </c>
    </row>
    <row r="56" spans="1:36" x14ac:dyDescent="0.25">
      <c r="B56" s="143" t="s">
        <v>681</v>
      </c>
      <c r="T56" t="str">
        <f t="shared" si="0"/>
        <v>900494</v>
      </c>
      <c r="U56" t="str">
        <f t="shared" si="1"/>
        <v>RENOVACION  - Excepción de pago de tarifa
Paragrafo 2. Art.2 de la Ley 2069 de 20204</v>
      </c>
      <c r="V56" t="s">
        <v>602</v>
      </c>
      <c r="W56" s="1">
        <v>4</v>
      </c>
      <c r="X56" s="149">
        <v>90049</v>
      </c>
      <c r="Y56" s="150">
        <v>0</v>
      </c>
      <c r="Z56" t="s">
        <v>653</v>
      </c>
      <c r="AJ56" t="s">
        <v>682</v>
      </c>
    </row>
    <row r="57" spans="1:36" x14ac:dyDescent="0.25">
      <c r="B57" s="144" t="s">
        <v>683</v>
      </c>
      <c r="T57" t="str">
        <f t="shared" si="0"/>
        <v>900495</v>
      </c>
      <c r="U57" t="str">
        <f t="shared" si="1"/>
        <v>RENOVACION  - Excepción de pago de tarifa
Paragrafo 2. Art.2 de la Ley 2069 de 20205</v>
      </c>
      <c r="V57" t="s">
        <v>602</v>
      </c>
      <c r="W57" s="1">
        <v>5</v>
      </c>
      <c r="X57" s="149">
        <v>90049</v>
      </c>
      <c r="Y57" s="150">
        <v>0</v>
      </c>
      <c r="Z57" t="s">
        <v>653</v>
      </c>
      <c r="AJ57" t="s">
        <v>684</v>
      </c>
    </row>
    <row r="58" spans="1:36" x14ac:dyDescent="0.25">
      <c r="T58" t="str">
        <f t="shared" si="0"/>
        <v>900496</v>
      </c>
      <c r="U58" t="str">
        <f t="shared" si="1"/>
        <v>RENOVACION  - Excepción de pago de tarifa
Paragrafo 2. Art.2 de la Ley 2069 de 20206</v>
      </c>
      <c r="V58" t="s">
        <v>602</v>
      </c>
      <c r="W58" s="1">
        <v>6</v>
      </c>
      <c r="X58" s="149">
        <v>90049</v>
      </c>
      <c r="Y58" s="150">
        <v>0</v>
      </c>
      <c r="Z58" t="s">
        <v>653</v>
      </c>
      <c r="AJ58" t="s">
        <v>685</v>
      </c>
    </row>
    <row r="59" spans="1:36" x14ac:dyDescent="0.25">
      <c r="T59" t="str">
        <f t="shared" si="0"/>
        <v>900497</v>
      </c>
      <c r="U59" t="str">
        <f t="shared" si="1"/>
        <v>RENOVACION  - Excepción de pago de tarifa
Paragrafo 2. Art.2 de la Ley 2069 de 20207</v>
      </c>
      <c r="V59" t="s">
        <v>602</v>
      </c>
      <c r="W59" s="1">
        <v>7</v>
      </c>
      <c r="X59" s="149">
        <v>90049</v>
      </c>
      <c r="Y59" s="150">
        <v>0</v>
      </c>
      <c r="Z59" t="s">
        <v>653</v>
      </c>
      <c r="AJ59" t="s">
        <v>686</v>
      </c>
    </row>
    <row r="60" spans="1:36" x14ac:dyDescent="0.25">
      <c r="T60" t="str">
        <f t="shared" si="0"/>
        <v>900498</v>
      </c>
      <c r="U60" t="str">
        <f t="shared" si="1"/>
        <v>RENOVACION  - Excepción de pago de tarifa
Paragrafo 2. Art.2 de la Ley 2069 de 20208</v>
      </c>
      <c r="V60" t="s">
        <v>602</v>
      </c>
      <c r="W60" s="1">
        <v>8</v>
      </c>
      <c r="X60" s="149">
        <v>90049</v>
      </c>
      <c r="Y60" s="150">
        <v>0</v>
      </c>
      <c r="Z60" t="s">
        <v>653</v>
      </c>
      <c r="AJ60" t="s">
        <v>687</v>
      </c>
    </row>
    <row r="61" spans="1:36" x14ac:dyDescent="0.25">
      <c r="T61" t="str">
        <f t="shared" si="0"/>
        <v>900499</v>
      </c>
      <c r="U61" t="str">
        <f t="shared" si="1"/>
        <v>RENOVACION  - Excepción de pago de tarifa
Paragrafo 2. Art.2 de la Ley 2069 de 20209</v>
      </c>
      <c r="V61" t="s">
        <v>602</v>
      </c>
      <c r="W61" s="1">
        <v>9</v>
      </c>
      <c r="X61" s="149">
        <v>90049</v>
      </c>
      <c r="Y61" s="150">
        <v>0</v>
      </c>
      <c r="Z61" t="s">
        <v>653</v>
      </c>
      <c r="AJ61" t="s">
        <v>688</v>
      </c>
    </row>
    <row r="62" spans="1:36" x14ac:dyDescent="0.25">
      <c r="T62" t="str">
        <f t="shared" si="0"/>
        <v>9004910</v>
      </c>
      <c r="U62" t="str">
        <f t="shared" si="1"/>
        <v>RENOVACION  - Excepción de pago de tarifa
Paragrafo 2. Art.2 de la Ley 2069 de 202010</v>
      </c>
      <c r="V62" t="s">
        <v>602</v>
      </c>
      <c r="W62" s="1">
        <v>10</v>
      </c>
      <c r="X62" s="149">
        <v>90049</v>
      </c>
      <c r="Y62" s="150">
        <v>0</v>
      </c>
      <c r="Z62" t="s">
        <v>653</v>
      </c>
      <c r="AJ62" t="s">
        <v>689</v>
      </c>
    </row>
    <row r="63" spans="1:36" x14ac:dyDescent="0.25">
      <c r="A63" s="1733" t="s">
        <v>690</v>
      </c>
      <c r="B63" s="1734"/>
      <c r="C63" s="1735"/>
      <c r="T63" t="str">
        <f t="shared" si="0"/>
        <v>9004911</v>
      </c>
      <c r="U63" t="str">
        <f t="shared" si="1"/>
        <v>RENOVACION  - Excepción de pago de tarifa
Paragrafo 2. Art.2 de la Ley 2069 de 202011</v>
      </c>
      <c r="V63" t="s">
        <v>602</v>
      </c>
      <c r="W63" s="1">
        <v>11</v>
      </c>
      <c r="X63" s="149">
        <v>90049</v>
      </c>
      <c r="Y63" s="150">
        <v>0</v>
      </c>
      <c r="Z63" t="s">
        <v>653</v>
      </c>
      <c r="AJ63" t="s">
        <v>691</v>
      </c>
    </row>
    <row r="64" spans="1:36" x14ac:dyDescent="0.25">
      <c r="A64" s="309">
        <v>2</v>
      </c>
      <c r="B64" s="310" t="s">
        <v>692</v>
      </c>
      <c r="C64" t="s">
        <v>693</v>
      </c>
      <c r="T64" t="str">
        <f t="shared" si="0"/>
        <v>9004912</v>
      </c>
      <c r="U64" t="str">
        <f t="shared" si="1"/>
        <v>RENOVACION  - Excepción de pago de tarifa
Paragrafo 2. Art.2 de la Ley 2069 de 202012</v>
      </c>
      <c r="V64" t="s">
        <v>602</v>
      </c>
      <c r="W64" s="1">
        <v>12</v>
      </c>
      <c r="X64" s="149">
        <v>90049</v>
      </c>
      <c r="Y64" s="150">
        <v>0</v>
      </c>
      <c r="Z64" t="s">
        <v>653</v>
      </c>
      <c r="AJ64" t="s">
        <v>694</v>
      </c>
    </row>
    <row r="65" spans="1:36" x14ac:dyDescent="0.25">
      <c r="A65" s="309"/>
      <c r="B65" s="310" t="s">
        <v>692</v>
      </c>
      <c r="C65" s="311" t="s">
        <v>695</v>
      </c>
      <c r="T65" t="str">
        <f t="shared" si="0"/>
        <v>9004913</v>
      </c>
      <c r="U65" t="str">
        <f t="shared" si="1"/>
        <v>RENOVACION  - Excepción de pago de tarifa
Paragrafo 2. Art.2 de la Ley 2069 de 202013</v>
      </c>
      <c r="V65" t="s">
        <v>602</v>
      </c>
      <c r="W65" s="1">
        <v>13</v>
      </c>
      <c r="X65" s="149">
        <v>90049</v>
      </c>
      <c r="Y65" s="150">
        <v>0</v>
      </c>
      <c r="Z65" t="s">
        <v>653</v>
      </c>
      <c r="AJ65" t="s">
        <v>696</v>
      </c>
    </row>
    <row r="66" spans="1:36" x14ac:dyDescent="0.25">
      <c r="A66" s="309"/>
      <c r="B66" t="s">
        <v>693</v>
      </c>
      <c r="C66" s="309">
        <f>+'INFORMACIÓN BASICA'!C20</f>
        <v>0</v>
      </c>
      <c r="T66" t="str">
        <f t="shared" si="0"/>
        <v>9004914</v>
      </c>
      <c r="U66" t="str">
        <f t="shared" si="1"/>
        <v>RENOVACION  - Excepción de pago de tarifa
Paragrafo 2. Art.2 de la Ley 2069 de 202014</v>
      </c>
      <c r="V66" t="s">
        <v>602</v>
      </c>
      <c r="W66" s="1">
        <v>14</v>
      </c>
      <c r="X66" s="149">
        <v>90049</v>
      </c>
      <c r="Y66" s="150">
        <v>0</v>
      </c>
      <c r="Z66" t="s">
        <v>653</v>
      </c>
      <c r="AJ66" t="s">
        <v>697</v>
      </c>
    </row>
    <row r="67" spans="1:36" x14ac:dyDescent="0.25">
      <c r="T67" t="str">
        <f t="shared" si="0"/>
        <v>9004915</v>
      </c>
      <c r="U67" t="str">
        <f t="shared" si="1"/>
        <v>RENOVACION  - Excepción de pago de tarifa
Paragrafo 2. Art.2 de la Ley 2069 de 202015</v>
      </c>
      <c r="V67" t="s">
        <v>602</v>
      </c>
      <c r="W67" s="1">
        <v>15</v>
      </c>
      <c r="X67" s="149">
        <v>90049</v>
      </c>
      <c r="Y67" s="150">
        <v>0</v>
      </c>
      <c r="Z67" t="s">
        <v>653</v>
      </c>
      <c r="AJ67" t="s">
        <v>698</v>
      </c>
    </row>
    <row r="68" spans="1:36" x14ac:dyDescent="0.25">
      <c r="T68" t="str">
        <f t="shared" si="0"/>
        <v>911301</v>
      </c>
      <c r="U68" t="str">
        <f>V68&amp;W68</f>
        <v>Registro sanitario nuevo automático  categoría I-II -1 Producto Tarifa Diferenciada del 40% - PEQUEÑA EMPRESA 1</v>
      </c>
      <c r="V68" s="152" t="s">
        <v>604</v>
      </c>
      <c r="W68" s="1">
        <v>1</v>
      </c>
      <c r="X68" s="148">
        <v>91130</v>
      </c>
      <c r="Y68" s="150">
        <v>84.95</v>
      </c>
      <c r="Z68" t="s">
        <v>699</v>
      </c>
      <c r="AA68" t="s">
        <v>700</v>
      </c>
      <c r="AJ68" t="s">
        <v>701</v>
      </c>
    </row>
    <row r="69" spans="1:36" x14ac:dyDescent="0.25">
      <c r="T69" t="str">
        <f t="shared" si="0"/>
        <v>911302</v>
      </c>
      <c r="U69" t="str">
        <f>V69&amp;W69</f>
        <v>Registro sanitario nuevo automático  categoría I-II -1 Producto Tarifa Diferenciada del 40% - PEQUEÑA EMPRESA 2</v>
      </c>
      <c r="V69" s="152" t="s">
        <v>604</v>
      </c>
      <c r="W69" s="1">
        <v>2</v>
      </c>
      <c r="X69" s="148">
        <v>91130</v>
      </c>
      <c r="Y69" s="150">
        <f>84.95+(33.93*1)</f>
        <v>118.88</v>
      </c>
      <c r="Z69" t="s">
        <v>699</v>
      </c>
      <c r="AJ69" t="s">
        <v>702</v>
      </c>
    </row>
    <row r="70" spans="1:36" x14ac:dyDescent="0.25">
      <c r="T70" t="str">
        <f t="shared" si="0"/>
        <v>911303</v>
      </c>
      <c r="U70" t="str">
        <f t="shared" si="1"/>
        <v>Registro sanitario nuevo automático  categoría I-II -1 Producto Tarifa Diferenciada del 40% - PEQUEÑA EMPRESA 3</v>
      </c>
      <c r="V70" s="152" t="s">
        <v>604</v>
      </c>
      <c r="W70" s="1">
        <v>3</v>
      </c>
      <c r="X70" s="148">
        <v>91130</v>
      </c>
      <c r="Y70" s="150">
        <f>84.95+(33.93*2)</f>
        <v>152.81</v>
      </c>
      <c r="Z70" t="s">
        <v>699</v>
      </c>
      <c r="AJ70" t="s">
        <v>703</v>
      </c>
    </row>
    <row r="71" spans="1:36" x14ac:dyDescent="0.25">
      <c r="T71" t="str">
        <f t="shared" si="0"/>
        <v>911304</v>
      </c>
      <c r="U71" t="str">
        <f t="shared" si="1"/>
        <v>Registro sanitario nuevo automático  categoría I-II -1 Producto Tarifa Diferenciada del 40% - PEQUEÑA EMPRESA 4</v>
      </c>
      <c r="V71" s="152" t="s">
        <v>604</v>
      </c>
      <c r="W71" s="1">
        <v>4</v>
      </c>
      <c r="X71" s="148">
        <v>91130</v>
      </c>
      <c r="Y71" s="150">
        <f>84.95+(33.93*3)</f>
        <v>186.74</v>
      </c>
      <c r="Z71" t="s">
        <v>699</v>
      </c>
      <c r="AJ71" t="s">
        <v>704</v>
      </c>
    </row>
    <row r="72" spans="1:36" x14ac:dyDescent="0.25">
      <c r="O72" t="s">
        <v>705</v>
      </c>
      <c r="T72" t="str">
        <f t="shared" si="0"/>
        <v>911305</v>
      </c>
      <c r="U72" t="str">
        <f t="shared" si="1"/>
        <v>Registro sanitario nuevo automático  categoría I-II -1 Producto Tarifa Diferenciada del 40% - PEQUEÑA EMPRESA 5</v>
      </c>
      <c r="V72" s="152" t="s">
        <v>604</v>
      </c>
      <c r="W72" s="1">
        <v>5</v>
      </c>
      <c r="X72" s="148">
        <v>91130</v>
      </c>
      <c r="Y72" s="150">
        <f>84.95+(33.93*4)</f>
        <v>220.67000000000002</v>
      </c>
      <c r="Z72" t="s">
        <v>699</v>
      </c>
      <c r="AJ72" t="s">
        <v>706</v>
      </c>
    </row>
    <row r="73" spans="1:36" x14ac:dyDescent="0.25">
      <c r="R73" s="148"/>
      <c r="T73" t="str">
        <f t="shared" ref="T73:T136" si="2">X73&amp;W73</f>
        <v>911306</v>
      </c>
      <c r="U73" t="str">
        <f t="shared" ref="U73:U136" si="3">V73&amp;W73</f>
        <v>Registro sanitario nuevo automático  categoría I-II -1 Producto Tarifa Diferenciada del 40% - PEQUEÑA EMPRESA 6</v>
      </c>
      <c r="V73" s="152" t="s">
        <v>604</v>
      </c>
      <c r="W73" s="1">
        <v>6</v>
      </c>
      <c r="X73" s="148">
        <v>91130</v>
      </c>
      <c r="Y73" s="150">
        <f>84.95+(33.93*5)</f>
        <v>254.60000000000002</v>
      </c>
      <c r="Z73" t="s">
        <v>699</v>
      </c>
      <c r="AJ73" t="s">
        <v>707</v>
      </c>
    </row>
    <row r="74" spans="1:36" x14ac:dyDescent="0.25">
      <c r="R74" s="148"/>
      <c r="T74" t="str">
        <f t="shared" si="2"/>
        <v>911307</v>
      </c>
      <c r="U74" t="str">
        <f t="shared" si="3"/>
        <v>Registro sanitario nuevo automático  categoría I-II -1 Producto Tarifa Diferenciada del 40% - PEQUEÑA EMPRESA 7</v>
      </c>
      <c r="V74" s="152" t="s">
        <v>604</v>
      </c>
      <c r="W74" s="1">
        <v>7</v>
      </c>
      <c r="X74" s="148">
        <v>91130</v>
      </c>
      <c r="Y74" s="150">
        <f>84.95+(33.93*6)</f>
        <v>288.52999999999997</v>
      </c>
      <c r="Z74" t="s">
        <v>699</v>
      </c>
      <c r="AJ74" t="s">
        <v>708</v>
      </c>
    </row>
    <row r="75" spans="1:36" x14ac:dyDescent="0.25">
      <c r="T75" t="str">
        <f t="shared" si="2"/>
        <v>911308</v>
      </c>
      <c r="U75" t="str">
        <f t="shared" si="3"/>
        <v>Registro sanitario nuevo automático  categoría I-II -1 Producto Tarifa Diferenciada del 40% - PEQUEÑA EMPRESA 8</v>
      </c>
      <c r="V75" s="152" t="s">
        <v>604</v>
      </c>
      <c r="W75" s="1">
        <v>8</v>
      </c>
      <c r="X75" s="148">
        <v>91130</v>
      </c>
      <c r="Y75" s="150">
        <f>84.95+(33.93*7)</f>
        <v>322.45999999999998</v>
      </c>
      <c r="Z75" t="s">
        <v>699</v>
      </c>
      <c r="AJ75" t="s">
        <v>709</v>
      </c>
    </row>
    <row r="76" spans="1:36" x14ac:dyDescent="0.25">
      <c r="T76" t="str">
        <f t="shared" si="2"/>
        <v>911309</v>
      </c>
      <c r="U76" t="str">
        <f t="shared" si="3"/>
        <v>Registro sanitario nuevo automático  categoría I-II -1 Producto Tarifa Diferenciada del 40% - PEQUEÑA EMPRESA 9</v>
      </c>
      <c r="V76" s="152" t="s">
        <v>604</v>
      </c>
      <c r="W76" s="1">
        <v>9</v>
      </c>
      <c r="X76" s="148">
        <v>91130</v>
      </c>
      <c r="Y76" s="150">
        <f>84.95+(33.93*8)</f>
        <v>356.39</v>
      </c>
      <c r="Z76" t="s">
        <v>699</v>
      </c>
      <c r="AJ76" t="s">
        <v>710</v>
      </c>
    </row>
    <row r="77" spans="1:36" x14ac:dyDescent="0.25">
      <c r="T77" t="str">
        <f t="shared" si="2"/>
        <v>9113010</v>
      </c>
      <c r="U77" t="str">
        <f t="shared" si="3"/>
        <v>Registro sanitario nuevo automático  categoría I-II -1 Producto Tarifa Diferenciada del 40% - PEQUEÑA EMPRESA 10</v>
      </c>
      <c r="V77" s="152" t="s">
        <v>604</v>
      </c>
      <c r="W77" s="1">
        <v>10</v>
      </c>
      <c r="X77" s="148">
        <v>91130</v>
      </c>
      <c r="Y77" s="150">
        <f>84.95+(33.93*9)</f>
        <v>390.32</v>
      </c>
      <c r="Z77" t="s">
        <v>699</v>
      </c>
      <c r="AJ77" t="s">
        <v>711</v>
      </c>
    </row>
    <row r="78" spans="1:36" x14ac:dyDescent="0.25">
      <c r="T78" t="str">
        <f t="shared" si="2"/>
        <v>9113011</v>
      </c>
      <c r="U78" t="str">
        <f t="shared" si="3"/>
        <v>Registro sanitario nuevo automático  categoría I-II -1 Producto Tarifa Diferenciada del 40% - PEQUEÑA EMPRESA 11</v>
      </c>
      <c r="V78" s="152" t="s">
        <v>604</v>
      </c>
      <c r="W78" s="1">
        <v>11</v>
      </c>
      <c r="X78" s="148">
        <v>91130</v>
      </c>
      <c r="Y78" s="150">
        <f>84.95+(33.93*10)</f>
        <v>424.25</v>
      </c>
      <c r="Z78" t="s">
        <v>699</v>
      </c>
      <c r="AJ78" t="s">
        <v>712</v>
      </c>
    </row>
    <row r="79" spans="1:36" x14ac:dyDescent="0.25">
      <c r="T79" t="str">
        <f t="shared" si="2"/>
        <v>9113012</v>
      </c>
      <c r="U79" t="str">
        <f t="shared" si="3"/>
        <v>Registro sanitario nuevo automático  categoría I-II -1 Producto Tarifa Diferenciada del 40% - PEQUEÑA EMPRESA 12</v>
      </c>
      <c r="V79" s="152" t="s">
        <v>604</v>
      </c>
      <c r="W79" s="1">
        <v>12</v>
      </c>
      <c r="X79" s="148">
        <v>91130</v>
      </c>
      <c r="Y79" s="150">
        <f>84.95+(33.93*11)</f>
        <v>458.18</v>
      </c>
      <c r="Z79" t="s">
        <v>699</v>
      </c>
      <c r="AJ79" t="s">
        <v>713</v>
      </c>
    </row>
    <row r="80" spans="1:36" x14ac:dyDescent="0.25">
      <c r="T80" t="str">
        <f t="shared" si="2"/>
        <v>9113013</v>
      </c>
      <c r="U80" t="str">
        <f t="shared" si="3"/>
        <v>Registro sanitario nuevo automático  categoría I-II -1 Producto Tarifa Diferenciada del 40% - PEQUEÑA EMPRESA 13</v>
      </c>
      <c r="V80" s="152" t="s">
        <v>604</v>
      </c>
      <c r="W80" s="1">
        <v>13</v>
      </c>
      <c r="X80" s="148">
        <v>91130</v>
      </c>
      <c r="Y80" s="150">
        <f>84.95+(33.93*12)</f>
        <v>492.10999999999996</v>
      </c>
      <c r="Z80" t="s">
        <v>699</v>
      </c>
      <c r="AJ80" t="s">
        <v>714</v>
      </c>
    </row>
    <row r="81" spans="20:36" x14ac:dyDescent="0.25">
      <c r="T81" t="str">
        <f t="shared" si="2"/>
        <v>9113014</v>
      </c>
      <c r="U81" t="str">
        <f t="shared" si="3"/>
        <v>Registro sanitario nuevo automático  categoría I-II -1 Producto Tarifa Diferenciada del 40% - PEQUEÑA EMPRESA 14</v>
      </c>
      <c r="V81" s="152" t="s">
        <v>604</v>
      </c>
      <c r="W81" s="1">
        <v>14</v>
      </c>
      <c r="X81" s="148">
        <v>91130</v>
      </c>
      <c r="Y81" s="150">
        <f>84.95+(33.93*13)</f>
        <v>526.04</v>
      </c>
      <c r="Z81" t="s">
        <v>699</v>
      </c>
      <c r="AJ81" t="s">
        <v>715</v>
      </c>
    </row>
    <row r="82" spans="20:36" x14ac:dyDescent="0.25">
      <c r="T82" t="str">
        <f t="shared" si="2"/>
        <v>9113015</v>
      </c>
      <c r="U82" t="str">
        <f t="shared" si="3"/>
        <v>Registro sanitario nuevo automático  categoría I-II -1 Producto Tarifa Diferenciada del 40% - PEQUEÑA EMPRESA 15</v>
      </c>
      <c r="V82" s="152" t="s">
        <v>604</v>
      </c>
      <c r="W82" s="1">
        <v>15</v>
      </c>
      <c r="X82" s="148">
        <v>91130</v>
      </c>
      <c r="Y82" s="150">
        <f>84.95+(33.93*14)</f>
        <v>559.97</v>
      </c>
      <c r="Z82" t="s">
        <v>699</v>
      </c>
      <c r="AJ82" t="s">
        <v>716</v>
      </c>
    </row>
    <row r="83" spans="20:36" x14ac:dyDescent="0.25">
      <c r="T83" t="str">
        <f t="shared" si="2"/>
        <v>911301</v>
      </c>
      <c r="U83" t="str">
        <f t="shared" ref="U83:U97" si="4">V83&amp;W83</f>
        <v>Renovación automática - Tarifa Diferenciada del 40% en el marco del parágrafo 1 del Art. 2 de la Ley 2069 de 2020 y del artículo 5 del Decreto 1889 de 2021. Aplicable a PEQUEÑA EMPRESA 1</v>
      </c>
      <c r="V83" s="152" t="s">
        <v>717</v>
      </c>
      <c r="W83" s="1">
        <v>1</v>
      </c>
      <c r="X83" s="148">
        <v>91130</v>
      </c>
      <c r="Y83" s="150">
        <v>84.95</v>
      </c>
      <c r="Z83" t="s">
        <v>699</v>
      </c>
      <c r="AJ83" t="s">
        <v>718</v>
      </c>
    </row>
    <row r="84" spans="20:36" x14ac:dyDescent="0.25">
      <c r="T84" t="str">
        <f t="shared" si="2"/>
        <v>911302</v>
      </c>
      <c r="U84" t="str">
        <f t="shared" si="4"/>
        <v>Renovación automática - Tarifa Diferenciada del 40% en el marco del parágrafo 1 del Art. 2 de la Ley 2069 de 2020 y del artículo 5 del Decreto 1889 de 2021. Aplicable a PEQUEÑA EMPRESA 2</v>
      </c>
      <c r="V84" s="152" t="s">
        <v>717</v>
      </c>
      <c r="W84" s="1">
        <v>2</v>
      </c>
      <c r="X84" s="148">
        <v>91130</v>
      </c>
      <c r="Y84" s="150">
        <f>84.95+(33.93*1)</f>
        <v>118.88</v>
      </c>
      <c r="Z84" t="s">
        <v>699</v>
      </c>
      <c r="AJ84" t="s">
        <v>719</v>
      </c>
    </row>
    <row r="85" spans="20:36" x14ac:dyDescent="0.25">
      <c r="T85" t="str">
        <f t="shared" si="2"/>
        <v>911303</v>
      </c>
      <c r="U85" t="str">
        <f t="shared" si="4"/>
        <v>Renovación automática - Tarifa Diferenciada del 40% en el marco del parágrafo 1 del Art. 2 de la Ley 2069 de 2020 y del artículo 5 del Decreto 1889 de 2021. Aplicable a PEQUEÑA EMPRESA 3</v>
      </c>
      <c r="V85" s="152" t="s">
        <v>717</v>
      </c>
      <c r="W85" s="1">
        <v>3</v>
      </c>
      <c r="X85" s="148">
        <v>91130</v>
      </c>
      <c r="Y85" s="150">
        <f>84.95+(33.93*2)</f>
        <v>152.81</v>
      </c>
      <c r="Z85" t="s">
        <v>699</v>
      </c>
      <c r="AJ85" t="s">
        <v>720</v>
      </c>
    </row>
    <row r="86" spans="20:36" x14ac:dyDescent="0.25">
      <c r="T86" t="str">
        <f t="shared" si="2"/>
        <v>911304</v>
      </c>
      <c r="U86" t="str">
        <f t="shared" si="4"/>
        <v>Renovación automática - Tarifa Diferenciada del 40% en el marco del parágrafo 1 del Art. 2 de la Ley 2069 de 2020 y del artículo 5 del Decreto 1889 de 2021. Aplicable a PEQUEÑA EMPRESA 4</v>
      </c>
      <c r="V86" s="152" t="s">
        <v>717</v>
      </c>
      <c r="W86" s="1">
        <v>4</v>
      </c>
      <c r="X86" s="148">
        <v>91130</v>
      </c>
      <c r="Y86" s="150">
        <f>84.95+(33.93*3)</f>
        <v>186.74</v>
      </c>
      <c r="Z86" t="s">
        <v>699</v>
      </c>
      <c r="AJ86" t="s">
        <v>721</v>
      </c>
    </row>
    <row r="87" spans="20:36" x14ac:dyDescent="0.25">
      <c r="T87" t="str">
        <f t="shared" si="2"/>
        <v>911305</v>
      </c>
      <c r="U87" t="str">
        <f t="shared" si="4"/>
        <v>Renovación automática - Tarifa Diferenciada del 40% en el marco del parágrafo 1 del Art. 2 de la Ley 2069 de 2020 y del artículo 5 del Decreto 1889 de 2021. Aplicable a PEQUEÑA EMPRESA 5</v>
      </c>
      <c r="V87" s="152" t="s">
        <v>717</v>
      </c>
      <c r="W87" s="1">
        <v>5</v>
      </c>
      <c r="X87" s="148">
        <v>91130</v>
      </c>
      <c r="Y87" s="150">
        <f>84.95+(33.93*4)</f>
        <v>220.67000000000002</v>
      </c>
      <c r="Z87" t="s">
        <v>699</v>
      </c>
      <c r="AJ87" t="s">
        <v>722</v>
      </c>
    </row>
    <row r="88" spans="20:36" x14ac:dyDescent="0.25">
      <c r="T88" t="str">
        <f t="shared" si="2"/>
        <v>911306</v>
      </c>
      <c r="U88" t="str">
        <f t="shared" si="4"/>
        <v>Renovación automática - Tarifa Diferenciada del 40% en el marco del parágrafo 1 del Art. 2 de la Ley 2069 de 2020 y del artículo 5 del Decreto 1889 de 2021. Aplicable a PEQUEÑA EMPRESA 6</v>
      </c>
      <c r="V88" s="152" t="s">
        <v>717</v>
      </c>
      <c r="W88" s="1">
        <v>6</v>
      </c>
      <c r="X88" s="148">
        <v>91130</v>
      </c>
      <c r="Y88" s="150">
        <f>84.95+(33.93*5)</f>
        <v>254.60000000000002</v>
      </c>
      <c r="Z88" t="s">
        <v>699</v>
      </c>
      <c r="AJ88" t="s">
        <v>723</v>
      </c>
    </row>
    <row r="89" spans="20:36" x14ac:dyDescent="0.25">
      <c r="T89" t="str">
        <f t="shared" si="2"/>
        <v>911307</v>
      </c>
      <c r="U89" t="str">
        <f t="shared" si="4"/>
        <v>Renovación automática - Tarifa Diferenciada del 40% en el marco del parágrafo 1 del Art. 2 de la Ley 2069 de 2020 y del artículo 5 del Decreto 1889 de 2021. Aplicable a PEQUEÑA EMPRESA 7</v>
      </c>
      <c r="V89" s="152" t="s">
        <v>717</v>
      </c>
      <c r="W89" s="1">
        <v>7</v>
      </c>
      <c r="X89" s="148">
        <v>91130</v>
      </c>
      <c r="Y89" s="150">
        <f>84.95+(33.93*6)</f>
        <v>288.52999999999997</v>
      </c>
      <c r="Z89" t="s">
        <v>699</v>
      </c>
      <c r="AJ89" t="s">
        <v>724</v>
      </c>
    </row>
    <row r="90" spans="20:36" x14ac:dyDescent="0.25">
      <c r="T90" t="str">
        <f t="shared" si="2"/>
        <v>911308</v>
      </c>
      <c r="U90" t="str">
        <f t="shared" si="4"/>
        <v>Renovación automática - Tarifa Diferenciada del 40% en el marco del parágrafo 1 del Art. 2 de la Ley 2069 de 2020 y del artículo 5 del Decreto 1889 de 2021. Aplicable a PEQUEÑA EMPRESA 8</v>
      </c>
      <c r="V90" s="152" t="s">
        <v>717</v>
      </c>
      <c r="W90" s="1">
        <v>8</v>
      </c>
      <c r="X90" s="148">
        <v>91130</v>
      </c>
      <c r="Y90" s="150">
        <f>84.95+(33.93*7)</f>
        <v>322.45999999999998</v>
      </c>
      <c r="Z90" t="s">
        <v>699</v>
      </c>
      <c r="AJ90" t="s">
        <v>725</v>
      </c>
    </row>
    <row r="91" spans="20:36" x14ac:dyDescent="0.25">
      <c r="T91" t="str">
        <f t="shared" si="2"/>
        <v>911309</v>
      </c>
      <c r="U91" t="str">
        <f t="shared" si="4"/>
        <v>Renovación automática - Tarifa Diferenciada del 40% en el marco del parágrafo 1 del Art. 2 de la Ley 2069 de 2020 y del artículo 5 del Decreto 1889 de 2021. Aplicable a PEQUEÑA EMPRESA 9</v>
      </c>
      <c r="V91" s="152" t="s">
        <v>717</v>
      </c>
      <c r="W91" s="1">
        <v>9</v>
      </c>
      <c r="X91" s="148">
        <v>91130</v>
      </c>
      <c r="Y91" s="150">
        <f>84.95+(33.93*8)</f>
        <v>356.39</v>
      </c>
      <c r="Z91" t="s">
        <v>699</v>
      </c>
      <c r="AJ91" t="s">
        <v>726</v>
      </c>
    </row>
    <row r="92" spans="20:36" x14ac:dyDescent="0.25">
      <c r="T92" t="str">
        <f t="shared" si="2"/>
        <v>9113010</v>
      </c>
      <c r="U92" t="str">
        <f t="shared" si="4"/>
        <v>Renovación automática - Tarifa Diferenciada del 40% en el marco del parágrafo 1 del Art. 2 de la Ley 2069 de 2020 y del artículo 5 del Decreto 1889 de 2021. Aplicable a PEQUEÑA EMPRESA 10</v>
      </c>
      <c r="V92" s="152" t="s">
        <v>717</v>
      </c>
      <c r="W92" s="1">
        <v>10</v>
      </c>
      <c r="X92" s="148">
        <v>91130</v>
      </c>
      <c r="Y92" s="150">
        <f>84.95+(33.93*9)</f>
        <v>390.32</v>
      </c>
      <c r="Z92" t="s">
        <v>699</v>
      </c>
      <c r="AJ92" t="s">
        <v>727</v>
      </c>
    </row>
    <row r="93" spans="20:36" x14ac:dyDescent="0.25">
      <c r="T93" t="str">
        <f t="shared" si="2"/>
        <v>9113011</v>
      </c>
      <c r="U93" t="str">
        <f t="shared" si="4"/>
        <v>Renovación automática - Tarifa Diferenciada del 40% en el marco del parágrafo 1 del Art. 2 de la Ley 2069 de 2020 y del artículo 5 del Decreto 1889 de 2021. Aplicable a PEQUEÑA EMPRESA 11</v>
      </c>
      <c r="V93" s="152" t="s">
        <v>717</v>
      </c>
      <c r="W93" s="1">
        <v>11</v>
      </c>
      <c r="X93" s="148">
        <v>91130</v>
      </c>
      <c r="Y93" s="150">
        <f>84.95+(33.93*10)</f>
        <v>424.25</v>
      </c>
      <c r="Z93" t="s">
        <v>699</v>
      </c>
      <c r="AJ93" t="s">
        <v>728</v>
      </c>
    </row>
    <row r="94" spans="20:36" x14ac:dyDescent="0.25">
      <c r="T94" t="str">
        <f t="shared" si="2"/>
        <v>9113012</v>
      </c>
      <c r="U94" t="str">
        <f t="shared" si="4"/>
        <v>Renovación automática - Tarifa Diferenciada del 40% en el marco del parágrafo 1 del Art. 2 de la Ley 2069 de 2020 y del artículo 5 del Decreto 1889 de 2021. Aplicable a PEQUEÑA EMPRESA 12</v>
      </c>
      <c r="V94" s="152" t="s">
        <v>717</v>
      </c>
      <c r="W94" s="1">
        <v>12</v>
      </c>
      <c r="X94" s="148">
        <v>91130</v>
      </c>
      <c r="Y94" s="150">
        <f>84.95+(33.93*11)</f>
        <v>458.18</v>
      </c>
      <c r="Z94" t="s">
        <v>699</v>
      </c>
      <c r="AJ94" t="s">
        <v>729</v>
      </c>
    </row>
    <row r="95" spans="20:36" x14ac:dyDescent="0.25">
      <c r="T95" t="str">
        <f t="shared" si="2"/>
        <v>9113013</v>
      </c>
      <c r="U95" t="str">
        <f t="shared" si="4"/>
        <v>Renovación automática - Tarifa Diferenciada del 40% en el marco del parágrafo 1 del Art. 2 de la Ley 2069 de 2020 y del artículo 5 del Decreto 1889 de 2021. Aplicable a PEQUEÑA EMPRESA 13</v>
      </c>
      <c r="V95" s="152" t="s">
        <v>717</v>
      </c>
      <c r="W95" s="1">
        <v>13</v>
      </c>
      <c r="X95" s="148">
        <v>91130</v>
      </c>
      <c r="Y95" s="150">
        <f>84.95+(33.93*12)</f>
        <v>492.10999999999996</v>
      </c>
      <c r="Z95" t="s">
        <v>699</v>
      </c>
      <c r="AJ95" t="s">
        <v>730</v>
      </c>
    </row>
    <row r="96" spans="20:36" x14ac:dyDescent="0.25">
      <c r="T96" t="str">
        <f t="shared" si="2"/>
        <v>9113014</v>
      </c>
      <c r="U96" t="str">
        <f t="shared" si="4"/>
        <v>Renovación automática - Tarifa Diferenciada del 40% en el marco del parágrafo 1 del Art. 2 de la Ley 2069 de 2020 y del artículo 5 del Decreto 1889 de 2021. Aplicable a PEQUEÑA EMPRESA 14</v>
      </c>
      <c r="V96" s="152" t="s">
        <v>717</v>
      </c>
      <c r="W96" s="1">
        <v>14</v>
      </c>
      <c r="X96" s="148">
        <v>91130</v>
      </c>
      <c r="Y96" s="150">
        <f>84.95+(33.93*13)</f>
        <v>526.04</v>
      </c>
      <c r="Z96" t="s">
        <v>699</v>
      </c>
      <c r="AJ96" t="s">
        <v>731</v>
      </c>
    </row>
    <row r="97" spans="20:36" x14ac:dyDescent="0.25">
      <c r="T97" t="str">
        <f t="shared" si="2"/>
        <v>9113015</v>
      </c>
      <c r="U97" t="str">
        <f t="shared" si="4"/>
        <v>Renovación automática - Tarifa Diferenciada del 40% en el marco del parágrafo 1 del Art. 2 de la Ley 2069 de 2020 y del artículo 5 del Decreto 1889 de 2021. Aplicable a PEQUEÑA EMPRESA 15</v>
      </c>
      <c r="V97" s="152" t="s">
        <v>717</v>
      </c>
      <c r="W97" s="1">
        <v>15</v>
      </c>
      <c r="X97" s="148">
        <v>91130</v>
      </c>
      <c r="Y97" s="150">
        <f>84.95+(33.93*14)</f>
        <v>559.97</v>
      </c>
      <c r="Z97" t="s">
        <v>699</v>
      </c>
      <c r="AJ97" t="s">
        <v>732</v>
      </c>
    </row>
    <row r="98" spans="20:36" x14ac:dyDescent="0.25">
      <c r="T98" t="str">
        <f t="shared" si="2"/>
        <v>911311</v>
      </c>
      <c r="U98" t="str">
        <f t="shared" si="3"/>
        <v>Registro sanitario nuevo automático categoría I-II. 1 Producto sume 10.00 UVB por producto adicional.Tarifa Diferenciada del 50%-PEQUEÑA EMPRESA1</v>
      </c>
      <c r="V98" s="153" t="s">
        <v>606</v>
      </c>
      <c r="W98" s="1">
        <v>1</v>
      </c>
      <c r="X98" s="139">
        <v>91131</v>
      </c>
      <c r="Y98" s="150">
        <v>106.16</v>
      </c>
      <c r="Z98" t="s">
        <v>733</v>
      </c>
      <c r="AJ98" t="s">
        <v>734</v>
      </c>
    </row>
    <row r="99" spans="20:36" x14ac:dyDescent="0.25">
      <c r="T99" t="str">
        <f t="shared" si="2"/>
        <v>911312</v>
      </c>
      <c r="U99" t="str">
        <f t="shared" si="3"/>
        <v>Registro sanitario nuevo automático categoría I-II. 1 Producto sume 10.00 UVB por producto adicional.Tarifa Diferenciada del 50%-PEQUEÑA EMPRESA2</v>
      </c>
      <c r="V99" s="153" t="s">
        <v>606</v>
      </c>
      <c r="W99" s="1">
        <v>2</v>
      </c>
      <c r="X99" s="139">
        <v>91131</v>
      </c>
      <c r="Y99" s="150">
        <f>106.16+(42.41*1)</f>
        <v>148.57</v>
      </c>
      <c r="Z99" t="s">
        <v>733</v>
      </c>
      <c r="AJ99" t="s">
        <v>735</v>
      </c>
    </row>
    <row r="100" spans="20:36" x14ac:dyDescent="0.25">
      <c r="T100" t="str">
        <f t="shared" si="2"/>
        <v>911313</v>
      </c>
      <c r="U100" t="str">
        <f t="shared" si="3"/>
        <v>Registro sanitario nuevo automático categoría I-II. 1 Producto sume 10.00 UVB por producto adicional.Tarifa Diferenciada del 50%-PEQUEÑA EMPRESA3</v>
      </c>
      <c r="V100" s="153" t="s">
        <v>606</v>
      </c>
      <c r="W100" s="1">
        <v>3</v>
      </c>
      <c r="X100" s="139">
        <v>91131</v>
      </c>
      <c r="Y100" s="150">
        <f>106.16+(42.41*2)</f>
        <v>190.98</v>
      </c>
      <c r="Z100" t="s">
        <v>733</v>
      </c>
      <c r="AJ100" t="s">
        <v>736</v>
      </c>
    </row>
    <row r="101" spans="20:36" x14ac:dyDescent="0.25">
      <c r="T101" t="str">
        <f t="shared" si="2"/>
        <v>911314</v>
      </c>
      <c r="U101" t="str">
        <f t="shared" si="3"/>
        <v>Registro sanitario nuevo automático categoría I-II. 1 Producto sume 10.00 UVB por producto adicional.Tarifa Diferenciada del 50%-PEQUEÑA EMPRESA4</v>
      </c>
      <c r="V101" s="153" t="s">
        <v>606</v>
      </c>
      <c r="W101" s="1">
        <v>4</v>
      </c>
      <c r="X101" s="139">
        <v>91131</v>
      </c>
      <c r="Y101" s="150">
        <f>106.16+(42.41*3)</f>
        <v>233.39</v>
      </c>
      <c r="Z101" t="s">
        <v>733</v>
      </c>
      <c r="AJ101" t="s">
        <v>737</v>
      </c>
    </row>
    <row r="102" spans="20:36" x14ac:dyDescent="0.25">
      <c r="T102" t="str">
        <f t="shared" si="2"/>
        <v>911315</v>
      </c>
      <c r="U102" t="str">
        <f t="shared" si="3"/>
        <v>Registro sanitario nuevo automático categoría I-II. 1 Producto sume 10.00 UVB por producto adicional.Tarifa Diferenciada del 50%-PEQUEÑA EMPRESA5</v>
      </c>
      <c r="V102" s="153" t="s">
        <v>606</v>
      </c>
      <c r="W102" s="1">
        <v>5</v>
      </c>
      <c r="X102" s="139">
        <v>91131</v>
      </c>
      <c r="Y102" s="150">
        <f>106.16+(42.41*4)</f>
        <v>275.79999999999995</v>
      </c>
      <c r="Z102" t="s">
        <v>733</v>
      </c>
      <c r="AJ102" t="s">
        <v>738</v>
      </c>
    </row>
    <row r="103" spans="20:36" x14ac:dyDescent="0.25">
      <c r="T103" t="str">
        <f t="shared" si="2"/>
        <v>911316</v>
      </c>
      <c r="U103" t="str">
        <f t="shared" si="3"/>
        <v>Registro sanitario nuevo automático categoría I-II. 1 Producto sume 10.00 UVB por producto adicional.Tarifa Diferenciada del 50%-PEQUEÑA EMPRESA6</v>
      </c>
      <c r="V103" s="153" t="s">
        <v>606</v>
      </c>
      <c r="W103" s="1">
        <v>6</v>
      </c>
      <c r="X103" s="139">
        <v>91131</v>
      </c>
      <c r="Y103" s="150">
        <f>106.16+(42.41*5)</f>
        <v>318.20999999999998</v>
      </c>
      <c r="Z103" t="s">
        <v>733</v>
      </c>
      <c r="AJ103" t="s">
        <v>739</v>
      </c>
    </row>
    <row r="104" spans="20:36" x14ac:dyDescent="0.25">
      <c r="T104" t="str">
        <f t="shared" si="2"/>
        <v>911317</v>
      </c>
      <c r="U104" t="str">
        <f t="shared" si="3"/>
        <v>Registro sanitario nuevo automático categoría I-II. 1 Producto sume 10.00 UVB por producto adicional.Tarifa Diferenciada del 50%-PEQUEÑA EMPRESA7</v>
      </c>
      <c r="V104" s="153" t="s">
        <v>606</v>
      </c>
      <c r="W104" s="1">
        <v>7</v>
      </c>
      <c r="X104" s="139">
        <v>91131</v>
      </c>
      <c r="Y104" s="150">
        <f>106.16+(42.41*6)</f>
        <v>360.62</v>
      </c>
      <c r="Z104" t="s">
        <v>733</v>
      </c>
      <c r="AJ104" t="s">
        <v>740</v>
      </c>
    </row>
    <row r="105" spans="20:36" x14ac:dyDescent="0.25">
      <c r="T105" t="str">
        <f t="shared" si="2"/>
        <v>911318</v>
      </c>
      <c r="U105" t="str">
        <f t="shared" si="3"/>
        <v>Registro sanitario nuevo automático categoría I-II. 1 Producto sume 10.00 UVB por producto adicional.Tarifa Diferenciada del 50%-PEQUEÑA EMPRESA8</v>
      </c>
      <c r="V105" s="153" t="s">
        <v>606</v>
      </c>
      <c r="W105" s="1">
        <v>8</v>
      </c>
      <c r="X105" s="139">
        <v>91131</v>
      </c>
      <c r="Y105" s="150">
        <f>106.16+(42.41*7)</f>
        <v>403.03</v>
      </c>
      <c r="Z105" t="s">
        <v>733</v>
      </c>
      <c r="AJ105" t="s">
        <v>741</v>
      </c>
    </row>
    <row r="106" spans="20:36" x14ac:dyDescent="0.25">
      <c r="T106" t="str">
        <f t="shared" si="2"/>
        <v>911319</v>
      </c>
      <c r="U106" t="str">
        <f t="shared" si="3"/>
        <v>Registro sanitario nuevo automático categoría I-II. 1 Producto sume 10.00 UVB por producto adicional.Tarifa Diferenciada del 50%-PEQUEÑA EMPRESA9</v>
      </c>
      <c r="V106" s="153" t="s">
        <v>606</v>
      </c>
      <c r="W106" s="1">
        <v>9</v>
      </c>
      <c r="X106" s="139">
        <v>91131</v>
      </c>
      <c r="Y106" s="150">
        <f>106.16+(42.41*8)</f>
        <v>445.43999999999994</v>
      </c>
      <c r="Z106" t="s">
        <v>733</v>
      </c>
      <c r="AJ106" t="s">
        <v>742</v>
      </c>
    </row>
    <row r="107" spans="20:36" x14ac:dyDescent="0.25">
      <c r="T107" t="str">
        <f t="shared" si="2"/>
        <v>9113110</v>
      </c>
      <c r="U107" t="str">
        <f t="shared" si="3"/>
        <v>Registro sanitario nuevo automático categoría I-II. 1 Producto sume 10.00 UVB por producto adicional.Tarifa Diferenciada del 50%-PEQUEÑA EMPRESA10</v>
      </c>
      <c r="V107" s="153" t="s">
        <v>606</v>
      </c>
      <c r="W107" s="1">
        <v>10</v>
      </c>
      <c r="X107" s="139">
        <v>91131</v>
      </c>
      <c r="Y107" s="150">
        <f>106.16+(42.41*9)</f>
        <v>487.84999999999991</v>
      </c>
      <c r="Z107" t="s">
        <v>733</v>
      </c>
      <c r="AJ107" t="s">
        <v>743</v>
      </c>
    </row>
    <row r="108" spans="20:36" x14ac:dyDescent="0.25">
      <c r="T108" t="str">
        <f t="shared" si="2"/>
        <v>9113111</v>
      </c>
      <c r="U108" t="str">
        <f t="shared" si="3"/>
        <v>Registro sanitario nuevo automático categoría I-II. 1 Producto sume 10.00 UVB por producto adicional.Tarifa Diferenciada del 50%-PEQUEÑA EMPRESA11</v>
      </c>
      <c r="V108" s="153" t="s">
        <v>606</v>
      </c>
      <c r="W108" s="1">
        <v>11</v>
      </c>
      <c r="X108" s="139">
        <v>91131</v>
      </c>
      <c r="Y108" s="150">
        <f>106.16+(42.41*10)</f>
        <v>530.26</v>
      </c>
      <c r="Z108" t="s">
        <v>733</v>
      </c>
      <c r="AJ108" t="s">
        <v>744</v>
      </c>
    </row>
    <row r="109" spans="20:36" x14ac:dyDescent="0.25">
      <c r="T109" t="str">
        <f t="shared" si="2"/>
        <v>9113112</v>
      </c>
      <c r="U109" t="str">
        <f t="shared" si="3"/>
        <v>Registro sanitario nuevo automático categoría I-II. 1 Producto sume 10.00 UVB por producto adicional.Tarifa Diferenciada del 50%-PEQUEÑA EMPRESA12</v>
      </c>
      <c r="V109" s="153" t="s">
        <v>606</v>
      </c>
      <c r="W109" s="1">
        <v>12</v>
      </c>
      <c r="X109" s="139">
        <v>91131</v>
      </c>
      <c r="Y109" s="150">
        <f>106.16+(42.41*11)</f>
        <v>572.66999999999996</v>
      </c>
      <c r="Z109" t="s">
        <v>733</v>
      </c>
      <c r="AJ109" t="s">
        <v>745</v>
      </c>
    </row>
    <row r="110" spans="20:36" x14ac:dyDescent="0.25">
      <c r="T110" t="str">
        <f t="shared" si="2"/>
        <v>9113113</v>
      </c>
      <c r="U110" t="str">
        <f t="shared" si="3"/>
        <v>Registro sanitario nuevo automático categoría I-II. 1 Producto sume 10.00 UVB por producto adicional.Tarifa Diferenciada del 50%-PEQUEÑA EMPRESA13</v>
      </c>
      <c r="V110" s="153" t="s">
        <v>606</v>
      </c>
      <c r="W110" s="1">
        <v>13</v>
      </c>
      <c r="X110" s="139">
        <v>91131</v>
      </c>
      <c r="Y110" s="150">
        <f>106.16+(42.41*12)</f>
        <v>615.07999999999993</v>
      </c>
      <c r="Z110" t="s">
        <v>733</v>
      </c>
      <c r="AJ110" t="s">
        <v>746</v>
      </c>
    </row>
    <row r="111" spans="20:36" x14ac:dyDescent="0.25">
      <c r="T111" t="str">
        <f t="shared" si="2"/>
        <v>9113114</v>
      </c>
      <c r="U111" t="str">
        <f t="shared" si="3"/>
        <v>Registro sanitario nuevo automático categoría I-II. 1 Producto sume 10.00 UVB por producto adicional.Tarifa Diferenciada del 50%-PEQUEÑA EMPRESA14</v>
      </c>
      <c r="V111" s="153" t="s">
        <v>606</v>
      </c>
      <c r="W111" s="1">
        <v>14</v>
      </c>
      <c r="X111" s="139">
        <v>91131</v>
      </c>
      <c r="Y111" s="150">
        <f>106.16+(42.41*13)</f>
        <v>657.4899999999999</v>
      </c>
      <c r="Z111" t="s">
        <v>733</v>
      </c>
      <c r="AJ111" t="s">
        <v>747</v>
      </c>
    </row>
    <row r="112" spans="20:36" x14ac:dyDescent="0.25">
      <c r="T112" t="str">
        <f t="shared" si="2"/>
        <v>9113115</v>
      </c>
      <c r="U112" t="str">
        <f t="shared" si="3"/>
        <v>Registro sanitario nuevo automático categoría I-II. 1 Producto sume 10.00 UVB por producto adicional.Tarifa Diferenciada del 50%-PEQUEÑA EMPRESA15</v>
      </c>
      <c r="V112" s="153" t="s">
        <v>606</v>
      </c>
      <c r="W112" s="1">
        <v>15</v>
      </c>
      <c r="X112" s="139">
        <v>91131</v>
      </c>
      <c r="Y112" s="150">
        <f>106.16+(42.41*14)</f>
        <v>699.9</v>
      </c>
      <c r="Z112" t="s">
        <v>733</v>
      </c>
      <c r="AJ112" t="s">
        <v>748</v>
      </c>
    </row>
    <row r="113" spans="20:36" x14ac:dyDescent="0.25">
      <c r="T113" t="str">
        <f t="shared" si="2"/>
        <v>911311 (un) producto.</v>
      </c>
      <c r="U113" t="str">
        <f t="shared" si="3"/>
        <v>Renovacion automática - Tarifa Diferenciada del 50% en el marco del parágrafo 1 del Art. 2 de la Ley 2069 de 2020 y del artículo 5 del Decreto 1889 de 2021. Aplicable a PEQUEÑA EMPRESA 1 (un) producto.</v>
      </c>
      <c r="V113" s="153" t="s">
        <v>749</v>
      </c>
      <c r="W113" s="1" t="s">
        <v>750</v>
      </c>
      <c r="X113" s="139">
        <v>91131</v>
      </c>
      <c r="Y113" s="150">
        <v>106.16</v>
      </c>
      <c r="AJ113" t="s">
        <v>751</v>
      </c>
    </row>
    <row r="114" spans="20:36" x14ac:dyDescent="0.25">
      <c r="T114" t="str">
        <f t="shared" si="2"/>
        <v>911312 (dos) productos.</v>
      </c>
      <c r="U114" t="str">
        <f t="shared" si="3"/>
        <v>Renovacion automática - Tarifa Diferenciada del 50% en el marco del parágrafo 1 del Art. 2 de la Ley 2069 de 2020 y del artículo 5 del Decreto 1889 de 2021. Aplicable a PEQUEÑA EMPRESA 2 (dos) productos.</v>
      </c>
      <c r="V114" s="153" t="s">
        <v>749</v>
      </c>
      <c r="W114" s="1" t="s">
        <v>752</v>
      </c>
      <c r="X114" s="139">
        <v>91131</v>
      </c>
      <c r="Y114" s="150">
        <f>106.16+(42.41*1)</f>
        <v>148.57</v>
      </c>
      <c r="AJ114" t="s">
        <v>753</v>
      </c>
    </row>
    <row r="115" spans="20:36" x14ac:dyDescent="0.25">
      <c r="T115" t="str">
        <f t="shared" si="2"/>
        <v>911313 (tres) productos.</v>
      </c>
      <c r="U115" t="str">
        <f t="shared" si="3"/>
        <v>Renovacion automática - Tarifa Diferenciada del 50% en el marco del parágrafo 1 del Art. 2 de la Ley 2069 de 2020 y del artículo 5 del Decreto 1889 de 2021. Aplicable a PEQUEÑA EMPRESA 3 (tres) productos.</v>
      </c>
      <c r="V115" s="153" t="s">
        <v>749</v>
      </c>
      <c r="W115" s="1" t="s">
        <v>754</v>
      </c>
      <c r="X115" s="139">
        <v>91131</v>
      </c>
      <c r="Y115" s="150">
        <f>106.16+(42.41*2)</f>
        <v>190.98</v>
      </c>
      <c r="AJ115" t="s">
        <v>755</v>
      </c>
    </row>
    <row r="116" spans="20:36" x14ac:dyDescent="0.25">
      <c r="T116" t="str">
        <f t="shared" si="2"/>
        <v>911314 (cuatro) productos.</v>
      </c>
      <c r="U116" t="str">
        <f t="shared" si="3"/>
        <v>Renovacion automática - Tarifa Diferenciada del 50% en el marco del parágrafo 1 del Art. 2 de la Ley 2069 de 2020 y del artículo 5 del Decreto 1889 de 2021. Aplicable a PEQUEÑA EMPRESA 4 (cuatro) productos.</v>
      </c>
      <c r="V116" s="153" t="s">
        <v>749</v>
      </c>
      <c r="W116" s="1" t="s">
        <v>756</v>
      </c>
      <c r="X116" s="139">
        <v>91131</v>
      </c>
      <c r="Y116" s="150">
        <f>106.16+(42.41*3)</f>
        <v>233.39</v>
      </c>
      <c r="AJ116" t="s">
        <v>757</v>
      </c>
    </row>
    <row r="117" spans="20:36" x14ac:dyDescent="0.25">
      <c r="T117" t="str">
        <f t="shared" si="2"/>
        <v>911315 (cinco) productos.</v>
      </c>
      <c r="U117" t="str">
        <f t="shared" si="3"/>
        <v>Renovacion automática - Tarifa Diferenciada del 50% en el marco del parágrafo 1 del Art. 2 de la Ley 2069 de 2020 y del artículo 5 del Decreto 1889 de 2021. Aplicable a PEQUEÑA EMPRESA 5 (cinco) productos.</v>
      </c>
      <c r="V117" s="153" t="s">
        <v>749</v>
      </c>
      <c r="W117" s="1" t="s">
        <v>758</v>
      </c>
      <c r="X117" s="139">
        <v>91131</v>
      </c>
      <c r="Y117" s="150">
        <f>106.16+(42.41*4)</f>
        <v>275.79999999999995</v>
      </c>
      <c r="AJ117" t="s">
        <v>759</v>
      </c>
    </row>
    <row r="118" spans="20:36" x14ac:dyDescent="0.25">
      <c r="T118" t="str">
        <f t="shared" si="2"/>
        <v>911316 (seis) productos.</v>
      </c>
      <c r="U118" t="str">
        <f t="shared" si="3"/>
        <v>Renovacion automática - Tarifa Diferenciada del 50% en el marco del parágrafo 1 del Art. 2 de la Ley 2069 de 2020 y del artículo 5 del Decreto 1889 de 2021. Aplicable a PEQUEÑA EMPRESA 6 (seis) productos.</v>
      </c>
      <c r="V118" s="153" t="s">
        <v>749</v>
      </c>
      <c r="W118" s="1" t="s">
        <v>760</v>
      </c>
      <c r="X118" s="139">
        <v>91131</v>
      </c>
      <c r="Y118" s="150">
        <f>106.16+(42.41*5)</f>
        <v>318.20999999999998</v>
      </c>
      <c r="AJ118" t="s">
        <v>761</v>
      </c>
    </row>
    <row r="119" spans="20:36" x14ac:dyDescent="0.25">
      <c r="T119" t="str">
        <f t="shared" si="2"/>
        <v>911317 (siete) productos.</v>
      </c>
      <c r="U119" t="str">
        <f t="shared" si="3"/>
        <v>Renovacion automática - Tarifa Diferenciada del 50% en el marco del parágrafo 1 del Art. 2 de la Ley 2069 de 2020 y del artículo 5 del Decreto 1889 de 2021. Aplicable a PEQUEÑA EMPRESA 7 (siete) productos.</v>
      </c>
      <c r="V119" s="153" t="s">
        <v>749</v>
      </c>
      <c r="W119" s="1" t="s">
        <v>762</v>
      </c>
      <c r="X119" s="139">
        <v>91131</v>
      </c>
      <c r="Y119" s="150">
        <f>106.16+(42.41*6)</f>
        <v>360.62</v>
      </c>
      <c r="AJ119" t="s">
        <v>763</v>
      </c>
    </row>
    <row r="120" spans="20:36" x14ac:dyDescent="0.25">
      <c r="T120" t="str">
        <f t="shared" si="2"/>
        <v>911318 (ocho) productos.</v>
      </c>
      <c r="U120" t="str">
        <f t="shared" si="3"/>
        <v>Renovacion automática - Tarifa Diferenciada del 50% en el marco del parágrafo 1 del Art. 2 de la Ley 2069 de 2020 y del artículo 5 del Decreto 1889 de 2021. Aplicable a PEQUEÑA EMPRESA 8 (ocho) productos.</v>
      </c>
      <c r="V120" s="153" t="s">
        <v>749</v>
      </c>
      <c r="W120" s="1" t="s">
        <v>764</v>
      </c>
      <c r="X120" s="139">
        <v>91131</v>
      </c>
      <c r="Y120" s="150">
        <f>106.16+(42.41*7)</f>
        <v>403.03</v>
      </c>
      <c r="AJ120" t="s">
        <v>765</v>
      </c>
    </row>
    <row r="121" spans="20:36" x14ac:dyDescent="0.25">
      <c r="T121" t="str">
        <f t="shared" si="2"/>
        <v>911319 (nueve) productos.</v>
      </c>
      <c r="U121" t="str">
        <f t="shared" si="3"/>
        <v>Renovacion automática - Tarifa Diferenciada del 50% en el marco del parágrafo 1 del Art. 2 de la Ley 2069 de 2020 y del artículo 5 del Decreto 1889 de 2021. Aplicable a PEQUEÑA EMPRESA 9 (nueve) productos.</v>
      </c>
      <c r="V121" s="153" t="s">
        <v>749</v>
      </c>
      <c r="W121" s="1" t="s">
        <v>766</v>
      </c>
      <c r="X121" s="139">
        <v>91131</v>
      </c>
      <c r="Y121" s="150">
        <f>106.16+(42.41*8)</f>
        <v>445.43999999999994</v>
      </c>
    </row>
    <row r="122" spans="20:36" x14ac:dyDescent="0.25">
      <c r="T122" t="str">
        <f t="shared" si="2"/>
        <v>9113110 (diez) productos.</v>
      </c>
      <c r="U122" t="str">
        <f t="shared" si="3"/>
        <v>Renovacion automática - Tarifa Diferenciada del 50% en el marco del parágrafo 1 del Art. 2 de la Ley 2069 de 2020 y del artículo 5 del Decreto 1889 de 2021. Aplicable a PEQUEÑA EMPRESA 10 (diez) productos.</v>
      </c>
      <c r="V122" s="153" t="s">
        <v>749</v>
      </c>
      <c r="W122" s="1" t="s">
        <v>767</v>
      </c>
      <c r="X122" s="139">
        <v>91131</v>
      </c>
      <c r="Y122" s="150">
        <f>106.16+(42.41*9)</f>
        <v>487.84999999999991</v>
      </c>
    </row>
    <row r="123" spans="20:36" x14ac:dyDescent="0.25">
      <c r="T123" t="str">
        <f t="shared" si="2"/>
        <v>9113111 (once) productos.</v>
      </c>
      <c r="U123" t="str">
        <f t="shared" si="3"/>
        <v>Renovacion automática - Tarifa Diferenciada del 50% en el marco del parágrafo 1 del Art. 2 de la Ley 2069 de 2020 y del artículo 5 del Decreto 1889 de 2021. Aplicable a PEQUEÑA EMPRESA 11 (once) productos.</v>
      </c>
      <c r="V123" s="153" t="s">
        <v>749</v>
      </c>
      <c r="W123" s="1" t="s">
        <v>768</v>
      </c>
      <c r="X123" s="139">
        <v>91131</v>
      </c>
      <c r="Y123" s="150">
        <f>106.16+(42.41*10)</f>
        <v>530.26</v>
      </c>
    </row>
    <row r="124" spans="20:36" x14ac:dyDescent="0.25">
      <c r="T124" t="str">
        <f t="shared" si="2"/>
        <v>9113112 (doce) productos.</v>
      </c>
      <c r="U124" t="str">
        <f t="shared" si="3"/>
        <v>Renovacion automática - Tarifa Diferenciada del 50% en el marco del parágrafo 1 del Art. 2 de la Ley 2069 de 2020 y del artículo 5 del Decreto 1889 de 2021. Aplicable a PEQUEÑA EMPRESA 12 (doce) productos.</v>
      </c>
      <c r="V124" s="153" t="s">
        <v>749</v>
      </c>
      <c r="W124" s="1" t="s">
        <v>769</v>
      </c>
      <c r="X124" s="139">
        <v>91131</v>
      </c>
      <c r="Y124" s="150">
        <f>106.16+(42.41*11)</f>
        <v>572.66999999999996</v>
      </c>
    </row>
    <row r="125" spans="20:36" x14ac:dyDescent="0.25">
      <c r="T125" t="str">
        <f t="shared" si="2"/>
        <v>9113113 (trece) productos.</v>
      </c>
      <c r="U125" t="str">
        <f t="shared" si="3"/>
        <v>Renovacion automática - Tarifa Diferenciada del 50% en el marco del parágrafo 1 del Art. 2 de la Ley 2069 de 2020 y del artículo 5 del Decreto 1889 de 2021. Aplicable a PEQUEÑA EMPRESA 13 (trece) productos.</v>
      </c>
      <c r="V125" s="153" t="s">
        <v>749</v>
      </c>
      <c r="W125" s="1" t="s">
        <v>770</v>
      </c>
      <c r="X125" s="139">
        <v>91131</v>
      </c>
      <c r="Y125" s="150">
        <f>106.16+(42.41*12)</f>
        <v>615.07999999999993</v>
      </c>
    </row>
    <row r="126" spans="20:36" x14ac:dyDescent="0.25">
      <c r="T126" t="str">
        <f t="shared" si="2"/>
        <v>9113114 (catorce) productos.</v>
      </c>
      <c r="U126" t="str">
        <f t="shared" si="3"/>
        <v>Renovacion automática - Tarifa Diferenciada del 50% en el marco del parágrafo 1 del Art. 2 de la Ley 2069 de 2020 y del artículo 5 del Decreto 1889 de 2021. Aplicable a PEQUEÑA EMPRESA 14 (catorce) productos.</v>
      </c>
      <c r="V126" s="153" t="s">
        <v>749</v>
      </c>
      <c r="W126" s="1" t="s">
        <v>771</v>
      </c>
      <c r="X126" s="139">
        <v>91131</v>
      </c>
      <c r="Y126" s="150">
        <f>106.16+(42.41*13)</f>
        <v>657.4899999999999</v>
      </c>
    </row>
    <row r="127" spans="20:36" x14ac:dyDescent="0.25">
      <c r="T127" t="str">
        <f t="shared" si="2"/>
        <v>9113115 (quince) productos.</v>
      </c>
      <c r="U127" t="str">
        <f t="shared" si="3"/>
        <v>Renovacion automática - Tarifa Diferenciada del 50% en el marco del parágrafo 1 del Art. 2 de la Ley 2069 de 2020 y del artículo 5 del Decreto 1889 de 2021. Aplicable a PEQUEÑA EMPRESA 15 (quince) productos.</v>
      </c>
      <c r="V127" s="153" t="s">
        <v>749</v>
      </c>
      <c r="W127" s="1" t="s">
        <v>772</v>
      </c>
      <c r="X127" s="139">
        <v>91131</v>
      </c>
      <c r="Y127" s="150">
        <f>106.16+(42.41*14)</f>
        <v>699.9</v>
      </c>
    </row>
    <row r="128" spans="20:36" x14ac:dyDescent="0.25">
      <c r="T128" t="str">
        <f t="shared" si="2"/>
        <v>911321</v>
      </c>
      <c r="U128" t="str">
        <f t="shared" si="3"/>
        <v>Registro sanitario nuevo automático categoría I-II -1 Producto sume 12.00 UVB por producto adicional. Tarifa Diferenciada del 60%-PEQUEÑA EMPRESA1</v>
      </c>
      <c r="V128" s="154" t="s">
        <v>608</v>
      </c>
      <c r="W128" s="1">
        <v>1</v>
      </c>
      <c r="X128" s="150">
        <v>91132</v>
      </c>
      <c r="Y128" s="150">
        <v>127.41</v>
      </c>
      <c r="Z128" t="s">
        <v>773</v>
      </c>
      <c r="AA128" t="s">
        <v>774</v>
      </c>
    </row>
    <row r="129" spans="20:26" x14ac:dyDescent="0.25">
      <c r="T129" t="str">
        <f t="shared" si="2"/>
        <v>911322</v>
      </c>
      <c r="U129" t="str">
        <f t="shared" si="3"/>
        <v>Registro sanitario nuevo automático categoría I-II -1 Producto sume 12.00 UVB por producto adicional. Tarifa Diferenciada del 60%-PEQUEÑA EMPRESA2</v>
      </c>
      <c r="V129" s="154" t="s">
        <v>608</v>
      </c>
      <c r="W129" s="1">
        <v>2</v>
      </c>
      <c r="X129" s="150">
        <v>91132</v>
      </c>
      <c r="Y129" s="150">
        <f>127.41+(50.89*1)</f>
        <v>178.3</v>
      </c>
      <c r="Z129" t="s">
        <v>773</v>
      </c>
    </row>
    <row r="130" spans="20:26" x14ac:dyDescent="0.25">
      <c r="T130" t="str">
        <f t="shared" si="2"/>
        <v>911323</v>
      </c>
      <c r="U130" t="str">
        <f t="shared" si="3"/>
        <v>Registro sanitario nuevo automático categoría I-II -1 Producto sume 12.00 UVB por producto adicional. Tarifa Diferenciada del 60%-PEQUEÑA EMPRESA3</v>
      </c>
      <c r="V130" s="154" t="s">
        <v>608</v>
      </c>
      <c r="W130" s="1">
        <v>3</v>
      </c>
      <c r="X130" s="150">
        <v>91132</v>
      </c>
      <c r="Y130" s="150">
        <f>127.41+(50.89*2)</f>
        <v>229.19</v>
      </c>
      <c r="Z130" t="s">
        <v>773</v>
      </c>
    </row>
    <row r="131" spans="20:26" x14ac:dyDescent="0.25">
      <c r="T131" t="str">
        <f t="shared" si="2"/>
        <v>911324</v>
      </c>
      <c r="U131" t="str">
        <f t="shared" si="3"/>
        <v>Registro sanitario nuevo automático categoría I-II -1 Producto sume 12.00 UVB por producto adicional. Tarifa Diferenciada del 60%-PEQUEÑA EMPRESA4</v>
      </c>
      <c r="V131" s="154" t="s">
        <v>608</v>
      </c>
      <c r="W131" s="1">
        <v>4</v>
      </c>
      <c r="X131" s="150">
        <v>91132</v>
      </c>
      <c r="Y131" s="150">
        <f>127.41+(50.89*3)</f>
        <v>280.08000000000004</v>
      </c>
      <c r="Z131" t="s">
        <v>773</v>
      </c>
    </row>
    <row r="132" spans="20:26" x14ac:dyDescent="0.25">
      <c r="T132" t="str">
        <f t="shared" si="2"/>
        <v>911325</v>
      </c>
      <c r="U132" t="str">
        <f t="shared" si="3"/>
        <v>Registro sanitario nuevo automático categoría I-II -1 Producto sume 12.00 UVB por producto adicional. Tarifa Diferenciada del 60%-PEQUEÑA EMPRESA5</v>
      </c>
      <c r="V132" s="154" t="s">
        <v>608</v>
      </c>
      <c r="W132" s="1">
        <v>5</v>
      </c>
      <c r="X132" s="150">
        <v>91132</v>
      </c>
      <c r="Y132" s="150">
        <f>127.41+(50.89*4)</f>
        <v>330.97</v>
      </c>
      <c r="Z132" t="s">
        <v>773</v>
      </c>
    </row>
    <row r="133" spans="20:26" x14ac:dyDescent="0.25">
      <c r="T133" t="str">
        <f t="shared" si="2"/>
        <v>911326</v>
      </c>
      <c r="U133" t="str">
        <f t="shared" si="3"/>
        <v>Registro sanitario nuevo automático categoría I-II -1 Producto sume 12.00 UVB por producto adicional. Tarifa Diferenciada del 60%-PEQUEÑA EMPRESA6</v>
      </c>
      <c r="V133" s="154" t="s">
        <v>608</v>
      </c>
      <c r="W133" s="1">
        <v>6</v>
      </c>
      <c r="X133" s="150">
        <v>91132</v>
      </c>
      <c r="Y133" s="150">
        <f>127.41+(50.89*5)</f>
        <v>381.86</v>
      </c>
      <c r="Z133" t="s">
        <v>773</v>
      </c>
    </row>
    <row r="134" spans="20:26" x14ac:dyDescent="0.25">
      <c r="T134" t="str">
        <f t="shared" si="2"/>
        <v>911327</v>
      </c>
      <c r="U134" t="str">
        <f t="shared" si="3"/>
        <v>Registro sanitario nuevo automático categoría I-II -1 Producto sume 12.00 UVB por producto adicional. Tarifa Diferenciada del 60%-PEQUEÑA EMPRESA7</v>
      </c>
      <c r="V134" s="154" t="s">
        <v>608</v>
      </c>
      <c r="W134" s="1">
        <v>7</v>
      </c>
      <c r="X134" s="150">
        <v>91132</v>
      </c>
      <c r="Y134" s="150">
        <f>127.41+(50.89*6)</f>
        <v>432.75</v>
      </c>
      <c r="Z134" t="s">
        <v>773</v>
      </c>
    </row>
    <row r="135" spans="20:26" x14ac:dyDescent="0.25">
      <c r="T135" t="str">
        <f t="shared" si="2"/>
        <v>911328</v>
      </c>
      <c r="U135" t="str">
        <f t="shared" si="3"/>
        <v>Registro sanitario nuevo automático categoría I-II -1 Producto sume 12.00 UVB por producto adicional. Tarifa Diferenciada del 60%-PEQUEÑA EMPRESA8</v>
      </c>
      <c r="V135" s="154" t="s">
        <v>608</v>
      </c>
      <c r="W135" s="1">
        <v>8</v>
      </c>
      <c r="X135" s="150">
        <v>91132</v>
      </c>
      <c r="Y135" s="150">
        <f>127.41+(50.89*7)</f>
        <v>483.64</v>
      </c>
      <c r="Z135" t="s">
        <v>773</v>
      </c>
    </row>
    <row r="136" spans="20:26" x14ac:dyDescent="0.25">
      <c r="T136" t="str">
        <f t="shared" si="2"/>
        <v>911329</v>
      </c>
      <c r="U136" t="str">
        <f t="shared" si="3"/>
        <v>Registro sanitario nuevo automático categoría I-II -1 Producto sume 12.00 UVB por producto adicional. Tarifa Diferenciada del 60%-PEQUEÑA EMPRESA9</v>
      </c>
      <c r="V136" s="154" t="s">
        <v>608</v>
      </c>
      <c r="W136" s="1">
        <v>9</v>
      </c>
      <c r="X136" s="150">
        <v>91132</v>
      </c>
      <c r="Y136" s="150">
        <f>127.41+(50.89*8)</f>
        <v>534.53</v>
      </c>
      <c r="Z136" t="s">
        <v>773</v>
      </c>
    </row>
    <row r="137" spans="20:26" x14ac:dyDescent="0.25">
      <c r="T137" t="str">
        <f t="shared" ref="T137:T200" si="5">X137&amp;W137</f>
        <v>9113210</v>
      </c>
      <c r="U137" t="str">
        <f t="shared" ref="U137:U200" si="6">V137&amp;W137</f>
        <v>Registro sanitario nuevo automático categoría I-II -1 Producto sume 12.00 UVB por producto adicional. Tarifa Diferenciada del 60%-PEQUEÑA EMPRESA10</v>
      </c>
      <c r="V137" s="154" t="s">
        <v>608</v>
      </c>
      <c r="W137" s="1">
        <v>10</v>
      </c>
      <c r="X137" s="150">
        <v>91132</v>
      </c>
      <c r="Y137" s="150">
        <f>127.41+(50.89*9)</f>
        <v>585.41999999999996</v>
      </c>
      <c r="Z137" t="s">
        <v>773</v>
      </c>
    </row>
    <row r="138" spans="20:26" x14ac:dyDescent="0.25">
      <c r="T138" t="str">
        <f t="shared" si="5"/>
        <v>9113211</v>
      </c>
      <c r="U138" t="str">
        <f t="shared" si="6"/>
        <v>Registro sanitario nuevo automático categoría I-II -1 Producto sume 12.00 UVB por producto adicional. Tarifa Diferenciada del 60%-PEQUEÑA EMPRESA11</v>
      </c>
      <c r="V138" s="154" t="s">
        <v>608</v>
      </c>
      <c r="W138" s="1">
        <v>11</v>
      </c>
      <c r="X138" s="150">
        <v>91132</v>
      </c>
      <c r="Y138" s="150">
        <f>127.41+(50.89*10)</f>
        <v>636.30999999999995</v>
      </c>
      <c r="Z138" t="s">
        <v>773</v>
      </c>
    </row>
    <row r="139" spans="20:26" x14ac:dyDescent="0.25">
      <c r="T139" t="str">
        <f t="shared" si="5"/>
        <v>9113212</v>
      </c>
      <c r="U139" t="str">
        <f t="shared" si="6"/>
        <v>Registro sanitario nuevo automático categoría I-II -1 Producto sume 12.00 UVB por producto adicional. Tarifa Diferenciada del 60%-PEQUEÑA EMPRESA12</v>
      </c>
      <c r="V139" s="154" t="s">
        <v>608</v>
      </c>
      <c r="W139" s="1">
        <v>12</v>
      </c>
      <c r="X139" s="150">
        <v>91132</v>
      </c>
      <c r="Y139" s="150">
        <f>127.41+(50.89*11)</f>
        <v>687.19999999999993</v>
      </c>
      <c r="Z139" t="s">
        <v>773</v>
      </c>
    </row>
    <row r="140" spans="20:26" x14ac:dyDescent="0.25">
      <c r="T140" t="str">
        <f t="shared" si="5"/>
        <v>9113213</v>
      </c>
      <c r="U140" t="str">
        <f t="shared" si="6"/>
        <v>Registro sanitario nuevo automático categoría I-II -1 Producto sume 12.00 UVB por producto adicional. Tarifa Diferenciada del 60%-PEQUEÑA EMPRESA13</v>
      </c>
      <c r="V140" s="154" t="s">
        <v>608</v>
      </c>
      <c r="W140" s="1">
        <v>13</v>
      </c>
      <c r="X140" s="150">
        <v>91132</v>
      </c>
      <c r="Y140" s="150">
        <f>127.41+(50.89*12)</f>
        <v>738.09</v>
      </c>
      <c r="Z140" t="s">
        <v>773</v>
      </c>
    </row>
    <row r="141" spans="20:26" x14ac:dyDescent="0.25">
      <c r="T141" t="str">
        <f t="shared" si="5"/>
        <v>9113214</v>
      </c>
      <c r="U141" t="str">
        <f t="shared" si="6"/>
        <v>Registro sanitario nuevo automático categoría I-II -1 Producto sume 12.00 UVB por producto adicional. Tarifa Diferenciada del 60%-PEQUEÑA EMPRESA14</v>
      </c>
      <c r="V141" s="154" t="s">
        <v>608</v>
      </c>
      <c r="W141" s="1">
        <v>14</v>
      </c>
      <c r="X141" s="150">
        <v>91132</v>
      </c>
      <c r="Y141" s="150">
        <f>127.41+(50.89*13)</f>
        <v>788.98</v>
      </c>
      <c r="Z141" t="s">
        <v>773</v>
      </c>
    </row>
    <row r="142" spans="20:26" x14ac:dyDescent="0.25">
      <c r="T142" t="str">
        <f t="shared" si="5"/>
        <v>9113215</v>
      </c>
      <c r="U142" t="str">
        <f t="shared" si="6"/>
        <v>Registro sanitario nuevo automático categoría I-II -1 Producto sume 12.00 UVB por producto adicional. Tarifa Diferenciada del 60%-PEQUEÑA EMPRESA15</v>
      </c>
      <c r="V142" s="154" t="s">
        <v>608</v>
      </c>
      <c r="W142" s="1">
        <v>15</v>
      </c>
      <c r="X142" s="150">
        <v>91132</v>
      </c>
      <c r="Y142" s="150">
        <f>127.41+(50.89*14)</f>
        <v>839.87</v>
      </c>
      <c r="Z142" t="s">
        <v>773</v>
      </c>
    </row>
    <row r="143" spans="20:26" x14ac:dyDescent="0.25">
      <c r="T143" t="str">
        <f t="shared" si="5"/>
        <v>911321 (un) producto.</v>
      </c>
      <c r="U143" t="str">
        <f t="shared" si="6"/>
        <v>Renovacion automática - Tarifa Diferenciada del 60% en el marco del parágrafo 1 del Art. 2 de la Ley 2069 de 2020 y del artículo 5 del Decreto 1889 de 2021. Aplicable a PEQUEÑA EMPRESA 1 (un) producto.</v>
      </c>
      <c r="V143" s="154" t="s">
        <v>775</v>
      </c>
      <c r="W143" s="1" t="s">
        <v>750</v>
      </c>
      <c r="X143" s="150">
        <v>91132</v>
      </c>
      <c r="Y143" s="150">
        <v>127.41</v>
      </c>
    </row>
    <row r="144" spans="20:26" x14ac:dyDescent="0.25">
      <c r="T144" t="str">
        <f t="shared" si="5"/>
        <v>911322 (dos) productos.</v>
      </c>
      <c r="U144" t="str">
        <f t="shared" si="6"/>
        <v>Renovacion automática - Tarifa Diferenciada del 60% en el marco del parágrafo 1 del Art. 2 de la Ley 2069 de 2020 y del artículo 5 del Decreto 1889 de 2021. Aplicable a PEQUEÑA EMPRESA 2 (dos) productos.</v>
      </c>
      <c r="V144" s="154" t="s">
        <v>775</v>
      </c>
      <c r="W144" s="1" t="s">
        <v>752</v>
      </c>
      <c r="X144" s="150">
        <v>91132</v>
      </c>
      <c r="Y144" s="150">
        <f>127.41+(50.89*1)</f>
        <v>178.3</v>
      </c>
    </row>
    <row r="145" spans="20:26" x14ac:dyDescent="0.25">
      <c r="T145" t="str">
        <f t="shared" si="5"/>
        <v>911323 (tres) productos.</v>
      </c>
      <c r="U145" t="str">
        <f t="shared" si="6"/>
        <v>Renovacion automática - Tarifa Diferenciada del 60% en el marco del parágrafo 1 del Art. 2 de la Ley 2069 de 2020 y del artículo 5 del Decreto 1889 de 2021. Aplicable a PEQUEÑA EMPRESA 3 (tres) productos.</v>
      </c>
      <c r="V145" s="154" t="s">
        <v>775</v>
      </c>
      <c r="W145" s="1" t="s">
        <v>754</v>
      </c>
      <c r="X145" s="150">
        <v>91132</v>
      </c>
      <c r="Y145" s="150">
        <f>127.41+(50.89*2)</f>
        <v>229.19</v>
      </c>
    </row>
    <row r="146" spans="20:26" x14ac:dyDescent="0.25">
      <c r="T146" t="str">
        <f t="shared" si="5"/>
        <v>911324 (cuatro) productos.</v>
      </c>
      <c r="U146" t="str">
        <f t="shared" si="6"/>
        <v>Renovacion automática - Tarifa Diferenciada del 60% en el marco del parágrafo 1 del Art. 2 de la Ley 2069 de 2020 y del artículo 5 del Decreto 1889 de 2021. Aplicable a PEQUEÑA EMPRESA 4 (cuatro) productos.</v>
      </c>
      <c r="V146" s="154" t="s">
        <v>775</v>
      </c>
      <c r="W146" s="1" t="s">
        <v>756</v>
      </c>
      <c r="X146" s="150">
        <v>91132</v>
      </c>
      <c r="Y146" s="150">
        <f>127.41+(50.89*3)</f>
        <v>280.08000000000004</v>
      </c>
    </row>
    <row r="147" spans="20:26" x14ac:dyDescent="0.25">
      <c r="T147" t="str">
        <f t="shared" si="5"/>
        <v>911325 (cinco) productos.</v>
      </c>
      <c r="U147" t="str">
        <f t="shared" si="6"/>
        <v>Renovacion automática - Tarifa Diferenciada del 60% en el marco del parágrafo 1 del Art. 2 de la Ley 2069 de 2020 y del artículo 5 del Decreto 1889 de 2021. Aplicable a PEQUEÑA EMPRESA 5 (cinco) productos.</v>
      </c>
      <c r="V147" s="154" t="s">
        <v>775</v>
      </c>
      <c r="W147" s="1" t="s">
        <v>758</v>
      </c>
      <c r="X147" s="150">
        <v>91132</v>
      </c>
      <c r="Y147" s="150">
        <f>127.41+(50.89*4)</f>
        <v>330.97</v>
      </c>
    </row>
    <row r="148" spans="20:26" x14ac:dyDescent="0.25">
      <c r="T148" t="str">
        <f t="shared" si="5"/>
        <v>911326 (seis) productos.</v>
      </c>
      <c r="U148" t="str">
        <f t="shared" si="6"/>
        <v>Renovacion automática - Tarifa Diferenciada del 60% en el marco del parágrafo 1 del Art. 2 de la Ley 2069 de 2020 y del artículo 5 del Decreto 1889 de 2021. Aplicable a PEQUEÑA EMPRESA 6 (seis) productos.</v>
      </c>
      <c r="V148" s="154" t="s">
        <v>775</v>
      </c>
      <c r="W148" s="1" t="s">
        <v>760</v>
      </c>
      <c r="X148" s="150">
        <v>91132</v>
      </c>
      <c r="Y148" s="150">
        <f>127.41+(50.89*5)</f>
        <v>381.86</v>
      </c>
    </row>
    <row r="149" spans="20:26" x14ac:dyDescent="0.25">
      <c r="T149" t="str">
        <f t="shared" si="5"/>
        <v>911327 (siete) productos.</v>
      </c>
      <c r="U149" t="str">
        <f t="shared" si="6"/>
        <v>Renovacion automática - Tarifa Diferenciada del 60% en el marco del parágrafo 1 del Art. 2 de la Ley 2069 de 2020 y del artículo 5 del Decreto 1889 de 2021. Aplicable a PEQUEÑA EMPRESA 7 (siete) productos.</v>
      </c>
      <c r="V149" s="154" t="s">
        <v>775</v>
      </c>
      <c r="W149" s="1" t="s">
        <v>762</v>
      </c>
      <c r="X149" s="150">
        <v>91132</v>
      </c>
      <c r="Y149" s="150">
        <f>127.41+(50.89*6)</f>
        <v>432.75</v>
      </c>
    </row>
    <row r="150" spans="20:26" x14ac:dyDescent="0.25">
      <c r="T150" t="str">
        <f t="shared" si="5"/>
        <v>911328 (ocho) productos.</v>
      </c>
      <c r="U150" t="str">
        <f t="shared" si="6"/>
        <v>Renovacion automática - Tarifa Diferenciada del 60% en el marco del parágrafo 1 del Art. 2 de la Ley 2069 de 2020 y del artículo 5 del Decreto 1889 de 2021. Aplicable a PEQUEÑA EMPRESA 8 (ocho) productos.</v>
      </c>
      <c r="V150" s="154" t="s">
        <v>775</v>
      </c>
      <c r="W150" s="1" t="s">
        <v>764</v>
      </c>
      <c r="X150" s="150">
        <v>91132</v>
      </c>
      <c r="Y150" s="150">
        <f>127.41+(50.89*7)</f>
        <v>483.64</v>
      </c>
    </row>
    <row r="151" spans="20:26" x14ac:dyDescent="0.25">
      <c r="T151" t="str">
        <f t="shared" si="5"/>
        <v>911329 (nueve) productos.</v>
      </c>
      <c r="U151" t="str">
        <f t="shared" si="6"/>
        <v>Renovacion automática - Tarifa Diferenciada del 60% en el marco del parágrafo 1 del Art. 2 de la Ley 2069 de 2020 y del artículo 5 del Decreto 1889 de 2021. Aplicable a PEQUEÑA EMPRESA 9 (nueve) productos.</v>
      </c>
      <c r="V151" s="154" t="s">
        <v>775</v>
      </c>
      <c r="W151" s="1" t="s">
        <v>766</v>
      </c>
      <c r="X151" s="150">
        <v>91132</v>
      </c>
      <c r="Y151" s="150">
        <f>127.41+(50.89*8)</f>
        <v>534.53</v>
      </c>
    </row>
    <row r="152" spans="20:26" x14ac:dyDescent="0.25">
      <c r="T152" t="str">
        <f t="shared" si="5"/>
        <v>9113210 (diez) productos.</v>
      </c>
      <c r="U152" t="str">
        <f t="shared" si="6"/>
        <v>Renovacion automática - Tarifa Diferenciada del 60% en el marco del parágrafo 1 del Art. 2 de la Ley 2069 de 2020 y del artículo 5 del Decreto 1889 de 2021. Aplicable a PEQUEÑA EMPRESA 10 (diez) productos.</v>
      </c>
      <c r="V152" s="154" t="s">
        <v>775</v>
      </c>
      <c r="W152" s="1" t="s">
        <v>767</v>
      </c>
      <c r="X152" s="150">
        <v>91132</v>
      </c>
      <c r="Y152" s="150">
        <f>127.41+(50.89*9)</f>
        <v>585.41999999999996</v>
      </c>
    </row>
    <row r="153" spans="20:26" x14ac:dyDescent="0.25">
      <c r="T153" t="str">
        <f t="shared" si="5"/>
        <v>9113211 (once) productos.</v>
      </c>
      <c r="U153" t="str">
        <f t="shared" si="6"/>
        <v>Renovacion automática - Tarifa Diferenciada del 60% en el marco del parágrafo 1 del Art. 2 de la Ley 2069 de 2020 y del artículo 5 del Decreto 1889 de 2021. Aplicable a PEQUEÑA EMPRESA 11 (once) productos.</v>
      </c>
      <c r="V153" s="154" t="s">
        <v>775</v>
      </c>
      <c r="W153" s="1" t="s">
        <v>768</v>
      </c>
      <c r="X153" s="150">
        <v>91132</v>
      </c>
      <c r="Y153" s="150">
        <f>127.41+(50.89*10)</f>
        <v>636.30999999999995</v>
      </c>
    </row>
    <row r="154" spans="20:26" x14ac:dyDescent="0.25">
      <c r="T154" t="str">
        <f t="shared" si="5"/>
        <v>9113212 (doce) productos.</v>
      </c>
      <c r="U154" t="str">
        <f t="shared" si="6"/>
        <v>Renovacion automática - Tarifa Diferenciada del 60% en el marco del parágrafo 1 del Art. 2 de la Ley 2069 de 2020 y del artículo 5 del Decreto 1889 de 2021. Aplicable a PEQUEÑA EMPRESA 12 (doce) productos.</v>
      </c>
      <c r="V154" s="154" t="s">
        <v>775</v>
      </c>
      <c r="W154" s="1" t="s">
        <v>769</v>
      </c>
      <c r="X154" s="150">
        <v>91132</v>
      </c>
      <c r="Y154" s="150">
        <f>127.41+(50.89*11)</f>
        <v>687.19999999999993</v>
      </c>
    </row>
    <row r="155" spans="20:26" x14ac:dyDescent="0.25">
      <c r="T155" t="str">
        <f t="shared" si="5"/>
        <v>9113213 (trece) productos.</v>
      </c>
      <c r="U155" t="str">
        <f t="shared" si="6"/>
        <v>Renovacion automática - Tarifa Diferenciada del 60% en el marco del parágrafo 1 del Art. 2 de la Ley 2069 de 2020 y del artículo 5 del Decreto 1889 de 2021. Aplicable a PEQUEÑA EMPRESA 13 (trece) productos.</v>
      </c>
      <c r="V155" s="154" t="s">
        <v>775</v>
      </c>
      <c r="W155" s="1" t="s">
        <v>770</v>
      </c>
      <c r="X155" s="150">
        <v>91132</v>
      </c>
      <c r="Y155" s="150">
        <f>127.41+(50.89*12)</f>
        <v>738.09</v>
      </c>
    </row>
    <row r="156" spans="20:26" x14ac:dyDescent="0.25">
      <c r="T156" t="str">
        <f t="shared" si="5"/>
        <v>9113214 (catorce) productos.</v>
      </c>
      <c r="U156" t="str">
        <f t="shared" si="6"/>
        <v>Renovacion automática - Tarifa Diferenciada del 60% en el marco del parágrafo 1 del Art. 2 de la Ley 2069 de 2020 y del artículo 5 del Decreto 1889 de 2021. Aplicable a PEQUEÑA EMPRESA 14 (catorce) productos.</v>
      </c>
      <c r="V156" s="154" t="s">
        <v>775</v>
      </c>
      <c r="W156" s="1" t="s">
        <v>771</v>
      </c>
      <c r="X156" s="150">
        <v>91132</v>
      </c>
      <c r="Y156" s="150">
        <f>127.41+(50.89*13)</f>
        <v>788.98</v>
      </c>
    </row>
    <row r="157" spans="20:26" x14ac:dyDescent="0.25">
      <c r="T157" t="str">
        <f t="shared" si="5"/>
        <v>9113215 (quince) productos.</v>
      </c>
      <c r="U157" t="str">
        <f t="shared" si="6"/>
        <v>Renovacion automática - Tarifa Diferenciada del 60% en el marco del parágrafo 1 del Art. 2 de la Ley 2069 de 2020 y del artículo 5 del Decreto 1889 de 2021. Aplicable a PEQUEÑA EMPRESA 15 (quince) productos.</v>
      </c>
      <c r="V157" s="154" t="s">
        <v>775</v>
      </c>
      <c r="W157" s="1" t="s">
        <v>772</v>
      </c>
      <c r="X157" s="150">
        <v>91132</v>
      </c>
      <c r="Y157" s="150">
        <f>127.41+(50.89*14)</f>
        <v>839.87</v>
      </c>
    </row>
    <row r="158" spans="20:26" x14ac:dyDescent="0.25">
      <c r="T158" t="str">
        <f t="shared" si="5"/>
        <v>921301</v>
      </c>
      <c r="U158" t="str">
        <f t="shared" si="6"/>
        <v>Registro sanitario nuevo automático categoría I-II. 1 Producto sume Mas 14.00 UVB por producto adicional.  Tarifa Diferenciada del 70%-MEDIANA EMPRESA1</v>
      </c>
      <c r="V158" s="155" t="s">
        <v>610</v>
      </c>
      <c r="W158" s="1">
        <v>1</v>
      </c>
      <c r="X158" s="150">
        <v>92130</v>
      </c>
      <c r="Y158" s="150">
        <v>148.61000000000001</v>
      </c>
      <c r="Z158" t="s">
        <v>776</v>
      </c>
    </row>
    <row r="159" spans="20:26" x14ac:dyDescent="0.25">
      <c r="T159" t="str">
        <f t="shared" si="5"/>
        <v>921302</v>
      </c>
      <c r="U159" t="str">
        <f t="shared" si="6"/>
        <v>Registro sanitario nuevo automático categoría I-II. 1 Producto sume Mas 14.00 UVB por producto adicional.  Tarifa Diferenciada del 70%-MEDIANA EMPRESA2</v>
      </c>
      <c r="V159" s="155" t="s">
        <v>610</v>
      </c>
      <c r="W159" s="1">
        <v>2</v>
      </c>
      <c r="X159" s="150">
        <v>92130</v>
      </c>
      <c r="Y159" s="150">
        <f>149.61+(59.38*1)</f>
        <v>208.99</v>
      </c>
      <c r="Z159" t="s">
        <v>776</v>
      </c>
    </row>
    <row r="160" spans="20:26" x14ac:dyDescent="0.25">
      <c r="T160" t="str">
        <f t="shared" si="5"/>
        <v>921303</v>
      </c>
      <c r="U160" t="str">
        <f t="shared" si="6"/>
        <v>Registro sanitario nuevo automático categoría I-II. 1 Producto sume Mas 14.00 UVB por producto adicional.  Tarifa Diferenciada del 70%-MEDIANA EMPRESA3</v>
      </c>
      <c r="V160" s="155" t="s">
        <v>610</v>
      </c>
      <c r="W160" s="1">
        <v>3</v>
      </c>
      <c r="X160" s="150">
        <v>92130</v>
      </c>
      <c r="Y160" s="150">
        <f>149.61+(59.38*2)</f>
        <v>268.37</v>
      </c>
      <c r="Z160" t="s">
        <v>776</v>
      </c>
    </row>
    <row r="161" spans="20:26" x14ac:dyDescent="0.25">
      <c r="T161" t="str">
        <f t="shared" si="5"/>
        <v>921304</v>
      </c>
      <c r="U161" t="str">
        <f t="shared" si="6"/>
        <v>Registro sanitario nuevo automático categoría I-II. 1 Producto sume Mas 14.00 UVB por producto adicional.  Tarifa Diferenciada del 70%-MEDIANA EMPRESA4</v>
      </c>
      <c r="V161" s="155" t="s">
        <v>610</v>
      </c>
      <c r="W161" s="1">
        <v>4</v>
      </c>
      <c r="X161" s="150">
        <v>92130</v>
      </c>
      <c r="Y161" s="150">
        <f>149.61+(59.38*3)</f>
        <v>327.75</v>
      </c>
      <c r="Z161" t="s">
        <v>776</v>
      </c>
    </row>
    <row r="162" spans="20:26" x14ac:dyDescent="0.25">
      <c r="T162" t="str">
        <f t="shared" si="5"/>
        <v>921305</v>
      </c>
      <c r="U162" t="str">
        <f t="shared" si="6"/>
        <v>Registro sanitario nuevo automático categoría I-II. 1 Producto sume Mas 14.00 UVB por producto adicional.  Tarifa Diferenciada del 70%-MEDIANA EMPRESA5</v>
      </c>
      <c r="V162" s="155" t="s">
        <v>610</v>
      </c>
      <c r="W162" s="1">
        <v>5</v>
      </c>
      <c r="X162" s="150">
        <v>92130</v>
      </c>
      <c r="Y162" s="150">
        <f>149.61+(59.38*4)</f>
        <v>387.13</v>
      </c>
      <c r="Z162" t="s">
        <v>776</v>
      </c>
    </row>
    <row r="163" spans="20:26" x14ac:dyDescent="0.25">
      <c r="T163" t="str">
        <f t="shared" si="5"/>
        <v>921306</v>
      </c>
      <c r="U163" t="str">
        <f t="shared" si="6"/>
        <v>Registro sanitario nuevo automático categoría I-II. 1 Producto sume Mas 14.00 UVB por producto adicional.  Tarifa Diferenciada del 70%-MEDIANA EMPRESA6</v>
      </c>
      <c r="V163" s="155" t="s">
        <v>610</v>
      </c>
      <c r="W163" s="1">
        <v>6</v>
      </c>
      <c r="X163" s="150">
        <v>92130</v>
      </c>
      <c r="Y163" s="150">
        <f>149.61+(59.38*5)</f>
        <v>446.51000000000005</v>
      </c>
      <c r="Z163" t="s">
        <v>776</v>
      </c>
    </row>
    <row r="164" spans="20:26" x14ac:dyDescent="0.25">
      <c r="T164" t="str">
        <f t="shared" si="5"/>
        <v>921307</v>
      </c>
      <c r="U164" t="str">
        <f t="shared" si="6"/>
        <v>Registro sanitario nuevo automático categoría I-II. 1 Producto sume Mas 14.00 UVB por producto adicional.  Tarifa Diferenciada del 70%-MEDIANA EMPRESA7</v>
      </c>
      <c r="V164" s="155" t="s">
        <v>610</v>
      </c>
      <c r="W164" s="1">
        <v>7</v>
      </c>
      <c r="X164" s="150">
        <v>92130</v>
      </c>
      <c r="Y164" s="150">
        <f>149.61+(59.38*6)</f>
        <v>505.89000000000004</v>
      </c>
      <c r="Z164" t="s">
        <v>776</v>
      </c>
    </row>
    <row r="165" spans="20:26" x14ac:dyDescent="0.25">
      <c r="T165" t="str">
        <f t="shared" si="5"/>
        <v>921308</v>
      </c>
      <c r="U165" t="str">
        <f t="shared" si="6"/>
        <v>Registro sanitario nuevo automático categoría I-II. 1 Producto sume Mas 14.00 UVB por producto adicional.  Tarifa Diferenciada del 70%-MEDIANA EMPRESA8</v>
      </c>
      <c r="V165" s="155" t="s">
        <v>610</v>
      </c>
      <c r="W165" s="1">
        <v>8</v>
      </c>
      <c r="X165" s="150">
        <v>92130</v>
      </c>
      <c r="Y165" s="150">
        <f>149.61+(59.38*7)</f>
        <v>565.27</v>
      </c>
      <c r="Z165" t="s">
        <v>776</v>
      </c>
    </row>
    <row r="166" spans="20:26" x14ac:dyDescent="0.25">
      <c r="T166" t="str">
        <f t="shared" si="5"/>
        <v>921309</v>
      </c>
      <c r="U166" t="str">
        <f t="shared" si="6"/>
        <v>Registro sanitario nuevo automático categoría I-II. 1 Producto sume Mas 14.00 UVB por producto adicional.  Tarifa Diferenciada del 70%-MEDIANA EMPRESA9</v>
      </c>
      <c r="V166" s="155" t="s">
        <v>610</v>
      </c>
      <c r="W166" s="1">
        <v>9</v>
      </c>
      <c r="X166" s="150">
        <v>92130</v>
      </c>
      <c r="Y166" s="150">
        <f>149.61+(59.38*8)</f>
        <v>624.65000000000009</v>
      </c>
      <c r="Z166" t="s">
        <v>776</v>
      </c>
    </row>
    <row r="167" spans="20:26" x14ac:dyDescent="0.25">
      <c r="T167" t="str">
        <f t="shared" si="5"/>
        <v>9213010</v>
      </c>
      <c r="U167" t="str">
        <f t="shared" si="6"/>
        <v>Registro sanitario nuevo automático categoría I-II. 1 Producto sume Mas 14.00 UVB por producto adicional.  Tarifa Diferenciada del 70%-MEDIANA EMPRESA10</v>
      </c>
      <c r="V167" s="155" t="s">
        <v>610</v>
      </c>
      <c r="W167" s="1">
        <v>10</v>
      </c>
      <c r="X167" s="150">
        <v>92130</v>
      </c>
      <c r="Y167" s="150">
        <f>149.61+(59.38*9)</f>
        <v>684.03000000000009</v>
      </c>
      <c r="Z167" t="s">
        <v>776</v>
      </c>
    </row>
    <row r="168" spans="20:26" x14ac:dyDescent="0.25">
      <c r="T168" t="str">
        <f t="shared" si="5"/>
        <v>9213011</v>
      </c>
      <c r="U168" t="str">
        <f t="shared" si="6"/>
        <v>Registro sanitario nuevo automático categoría I-II. 1 Producto sume Mas 14.00 UVB por producto adicional.  Tarifa Diferenciada del 70%-MEDIANA EMPRESA11</v>
      </c>
      <c r="V168" s="155" t="s">
        <v>610</v>
      </c>
      <c r="W168" s="1">
        <v>11</v>
      </c>
      <c r="X168" s="150">
        <v>92130</v>
      </c>
      <c r="Y168" s="150">
        <f>149.61+(59.38*10)</f>
        <v>743.41000000000008</v>
      </c>
      <c r="Z168" t="s">
        <v>776</v>
      </c>
    </row>
    <row r="169" spans="20:26" x14ac:dyDescent="0.25">
      <c r="T169" t="str">
        <f t="shared" si="5"/>
        <v>9213012</v>
      </c>
      <c r="U169" t="str">
        <f t="shared" si="6"/>
        <v>Registro sanitario nuevo automático categoría I-II. 1 Producto sume Mas 14.00 UVB por producto adicional.  Tarifa Diferenciada del 70%-MEDIANA EMPRESA12</v>
      </c>
      <c r="V169" s="155" t="s">
        <v>610</v>
      </c>
      <c r="W169" s="1">
        <v>12</v>
      </c>
      <c r="X169" s="150">
        <v>92130</v>
      </c>
      <c r="Y169" s="150">
        <f>149.61+(59.38*11)</f>
        <v>802.79000000000008</v>
      </c>
      <c r="Z169" t="s">
        <v>776</v>
      </c>
    </row>
    <row r="170" spans="20:26" x14ac:dyDescent="0.25">
      <c r="T170" t="str">
        <f t="shared" si="5"/>
        <v>9213013</v>
      </c>
      <c r="U170" t="str">
        <f t="shared" si="6"/>
        <v>Registro sanitario nuevo automático categoría I-II. 1 Producto sume Mas 14.00 UVB por producto adicional.  Tarifa Diferenciada del 70%-MEDIANA EMPRESA13</v>
      </c>
      <c r="V170" s="155" t="s">
        <v>610</v>
      </c>
      <c r="W170" s="1">
        <v>13</v>
      </c>
      <c r="X170" s="150">
        <v>92130</v>
      </c>
      <c r="Y170" s="150">
        <f>149.61+(59.38*12)</f>
        <v>862.17000000000007</v>
      </c>
      <c r="Z170" t="s">
        <v>776</v>
      </c>
    </row>
    <row r="171" spans="20:26" x14ac:dyDescent="0.25">
      <c r="T171" t="str">
        <f t="shared" si="5"/>
        <v>9213014</v>
      </c>
      <c r="U171" t="str">
        <f t="shared" si="6"/>
        <v>Registro sanitario nuevo automático categoría I-II. 1 Producto sume Mas 14.00 UVB por producto adicional.  Tarifa Diferenciada del 70%-MEDIANA EMPRESA14</v>
      </c>
      <c r="V171" s="155" t="s">
        <v>610</v>
      </c>
      <c r="W171" s="1">
        <v>14</v>
      </c>
      <c r="X171" s="150">
        <v>92130</v>
      </c>
      <c r="Y171" s="150">
        <f>149.61+(59.38*13)</f>
        <v>921.55000000000007</v>
      </c>
      <c r="Z171" t="s">
        <v>776</v>
      </c>
    </row>
    <row r="172" spans="20:26" x14ac:dyDescent="0.25">
      <c r="T172" t="str">
        <f t="shared" si="5"/>
        <v>9213015</v>
      </c>
      <c r="U172" t="str">
        <f t="shared" si="6"/>
        <v>Registro sanitario nuevo automático categoría I-II. 1 Producto sume Mas 14.00 UVB por producto adicional.  Tarifa Diferenciada del 70%-MEDIANA EMPRESA15</v>
      </c>
      <c r="V172" s="155" t="s">
        <v>610</v>
      </c>
      <c r="W172" s="1">
        <v>15</v>
      </c>
      <c r="X172" s="150">
        <v>92130</v>
      </c>
      <c r="Y172" s="150">
        <f>149.61+(59.38*14)</f>
        <v>980.93000000000006</v>
      </c>
      <c r="Z172" t="s">
        <v>776</v>
      </c>
    </row>
    <row r="173" spans="20:26" x14ac:dyDescent="0.25">
      <c r="T173" t="str">
        <f t="shared" si="5"/>
        <v>921301 (un) producto.</v>
      </c>
      <c r="U173" t="str">
        <f t="shared" si="6"/>
        <v>Renovacion automática - Tarifa Diferenciada del 70% en el marco del parágrafo 1 del Art. 2 de la Ley 2069 de 2020 y del artículo 5 del Decreto 1889 de 2021. Aplicable a MEDIANA EMPRESA 1 (un) producto.</v>
      </c>
      <c r="V173" s="155" t="s">
        <v>777</v>
      </c>
      <c r="W173" s="1" t="s">
        <v>750</v>
      </c>
      <c r="X173" s="150">
        <v>92130</v>
      </c>
      <c r="Y173" s="150">
        <v>148.61000000000001</v>
      </c>
    </row>
    <row r="174" spans="20:26" x14ac:dyDescent="0.25">
      <c r="T174" t="str">
        <f t="shared" si="5"/>
        <v>921302 (dos) productos.</v>
      </c>
      <c r="U174" t="str">
        <f t="shared" si="6"/>
        <v>Renovacion automática - Tarifa Diferenciada del 70% en el marco del parágrafo 1 del Art. 2 de la Ley 2069 de 2020 y del artículo 5 del Decreto 1889 de 2021. Aplicable a MEDIANA EMPRESA 2 (dos) productos.</v>
      </c>
      <c r="V174" s="155" t="s">
        <v>777</v>
      </c>
      <c r="W174" s="1" t="s">
        <v>752</v>
      </c>
      <c r="X174" s="150">
        <v>92130</v>
      </c>
      <c r="Y174" s="150">
        <f>149.61+(59.38*1)</f>
        <v>208.99</v>
      </c>
    </row>
    <row r="175" spans="20:26" x14ac:dyDescent="0.25">
      <c r="T175" t="str">
        <f t="shared" si="5"/>
        <v>921303 (tres) productos.</v>
      </c>
      <c r="U175" t="str">
        <f t="shared" si="6"/>
        <v>Renovacion automática - Tarifa Diferenciada del 70% en el marco del parágrafo 1 del Art. 2 de la Ley 2069 de 2020 y del artículo 5 del Decreto 1889 de 2021. Aplicable a MEDIANA EMPRESA 3 (tres) productos.</v>
      </c>
      <c r="V175" s="155" t="s">
        <v>777</v>
      </c>
      <c r="W175" s="1" t="s">
        <v>754</v>
      </c>
      <c r="X175" s="150">
        <v>92130</v>
      </c>
      <c r="Y175" s="150">
        <f>149.61+(59.38*2)</f>
        <v>268.37</v>
      </c>
    </row>
    <row r="176" spans="20:26" x14ac:dyDescent="0.25">
      <c r="T176" t="str">
        <f t="shared" si="5"/>
        <v>921304 (cuatro) productos.</v>
      </c>
      <c r="U176" t="str">
        <f t="shared" si="6"/>
        <v>Renovacion automática - Tarifa Diferenciada del 70% en el marco del parágrafo 1 del Art. 2 de la Ley 2069 de 2020 y del artículo 5 del Decreto 1889 de 2021. Aplicable a MEDIANA EMPRESA 4 (cuatro) productos.</v>
      </c>
      <c r="V176" s="155" t="s">
        <v>777</v>
      </c>
      <c r="W176" s="1" t="s">
        <v>756</v>
      </c>
      <c r="X176" s="150">
        <v>92130</v>
      </c>
      <c r="Y176" s="150">
        <f>149.61+(59.38*3)</f>
        <v>327.75</v>
      </c>
    </row>
    <row r="177" spans="20:27" x14ac:dyDescent="0.25">
      <c r="T177" t="str">
        <f t="shared" si="5"/>
        <v>921305 (cinco) productos.</v>
      </c>
      <c r="U177" t="str">
        <f t="shared" si="6"/>
        <v>Renovacion automática - Tarifa Diferenciada del 70% en el marco del parágrafo 1 del Art. 2 de la Ley 2069 de 2020 y del artículo 5 del Decreto 1889 de 2021. Aplicable a MEDIANA EMPRESA 5 (cinco) productos.</v>
      </c>
      <c r="V177" s="155" t="s">
        <v>777</v>
      </c>
      <c r="W177" s="1" t="s">
        <v>758</v>
      </c>
      <c r="X177" s="150">
        <v>92130</v>
      </c>
      <c r="Y177" s="150">
        <f>149.61+(59.38*4)</f>
        <v>387.13</v>
      </c>
    </row>
    <row r="178" spans="20:27" x14ac:dyDescent="0.25">
      <c r="T178" t="str">
        <f t="shared" si="5"/>
        <v>921306 (seis) productos.</v>
      </c>
      <c r="U178" t="str">
        <f t="shared" si="6"/>
        <v>Renovacion automática - Tarifa Diferenciada del 70% en el marco del parágrafo 1 del Art. 2 de la Ley 2069 de 2020 y del artículo 5 del Decreto 1889 de 2021. Aplicable a MEDIANA EMPRESA 6 (seis) productos.</v>
      </c>
      <c r="V178" s="155" t="s">
        <v>777</v>
      </c>
      <c r="W178" s="1" t="s">
        <v>760</v>
      </c>
      <c r="X178" s="150">
        <v>92130</v>
      </c>
      <c r="Y178" s="150">
        <f>149.61+(59.38*5)</f>
        <v>446.51000000000005</v>
      </c>
    </row>
    <row r="179" spans="20:27" x14ac:dyDescent="0.25">
      <c r="T179" t="str">
        <f t="shared" si="5"/>
        <v>921307 (siete) productos.</v>
      </c>
      <c r="U179" t="str">
        <f t="shared" si="6"/>
        <v>Renovacion automática - Tarifa Diferenciada del 70% en el marco del parágrafo 1 del Art. 2 de la Ley 2069 de 2020 y del artículo 5 del Decreto 1889 de 2021. Aplicable a MEDIANA EMPRESA 7 (siete) productos.</v>
      </c>
      <c r="V179" s="155" t="s">
        <v>777</v>
      </c>
      <c r="W179" s="1" t="s">
        <v>762</v>
      </c>
      <c r="X179" s="150">
        <v>92130</v>
      </c>
      <c r="Y179" s="150">
        <f>149.61+(59.38*6)</f>
        <v>505.89000000000004</v>
      </c>
    </row>
    <row r="180" spans="20:27" x14ac:dyDescent="0.25">
      <c r="T180" t="str">
        <f t="shared" si="5"/>
        <v>921308 (ocho) productos.</v>
      </c>
      <c r="U180" t="str">
        <f t="shared" si="6"/>
        <v>Renovacion automática - Tarifa Diferenciada del 70% en el marco del parágrafo 1 del Art. 2 de la Ley 2069 de 2020 y del artículo 5 del Decreto 1889 de 2021. Aplicable a MEDIANA EMPRESA 8 (ocho) productos.</v>
      </c>
      <c r="V180" s="155" t="s">
        <v>777</v>
      </c>
      <c r="W180" s="1" t="s">
        <v>764</v>
      </c>
      <c r="X180" s="150">
        <v>92130</v>
      </c>
      <c r="Y180" s="150">
        <f>149.61+(59.38*7)</f>
        <v>565.27</v>
      </c>
    </row>
    <row r="181" spans="20:27" x14ac:dyDescent="0.25">
      <c r="T181" t="str">
        <f t="shared" si="5"/>
        <v>921309 (nueve) productos.</v>
      </c>
      <c r="U181" t="str">
        <f t="shared" si="6"/>
        <v>Renovacion automática - Tarifa Diferenciada del 70% en el marco del parágrafo 1 del Art. 2 de la Ley 2069 de 2020 y del artículo 5 del Decreto 1889 de 2021. Aplicable a MEDIANA EMPRESA 9 (nueve) productos.</v>
      </c>
      <c r="V181" s="155" t="s">
        <v>777</v>
      </c>
      <c r="W181" s="1" t="s">
        <v>766</v>
      </c>
      <c r="X181" s="150">
        <v>92130</v>
      </c>
      <c r="Y181" s="150">
        <f>149.61+(59.38*8)</f>
        <v>624.65000000000009</v>
      </c>
    </row>
    <row r="182" spans="20:27" x14ac:dyDescent="0.25">
      <c r="T182" t="str">
        <f t="shared" si="5"/>
        <v>9213010 (diez) productos.</v>
      </c>
      <c r="U182" t="str">
        <f t="shared" si="6"/>
        <v>Renovacion automática - Tarifa Diferenciada del 70% en el marco del parágrafo 1 del Art. 2 de la Ley 2069 de 2020 y del artículo 5 del Decreto 1889 de 2021. Aplicable a MEDIANA EMPRESA 10 (diez) productos.</v>
      </c>
      <c r="V182" s="155" t="s">
        <v>777</v>
      </c>
      <c r="W182" s="1" t="s">
        <v>767</v>
      </c>
      <c r="X182" s="150">
        <v>92130</v>
      </c>
      <c r="Y182" s="150">
        <f>149.61+(59.38*9)</f>
        <v>684.03000000000009</v>
      </c>
    </row>
    <row r="183" spans="20:27" x14ac:dyDescent="0.25">
      <c r="T183" t="str">
        <f t="shared" si="5"/>
        <v>9213011 (once) productos.</v>
      </c>
      <c r="U183" t="str">
        <f t="shared" si="6"/>
        <v>Renovacion automática - Tarifa Diferenciada del 70% en el marco del parágrafo 1 del Art. 2 de la Ley 2069 de 2020 y del artículo 5 del Decreto 1889 de 2021. Aplicable a MEDIANA EMPRESA 11 (once) productos.</v>
      </c>
      <c r="V183" s="155" t="s">
        <v>777</v>
      </c>
      <c r="W183" s="1" t="s">
        <v>768</v>
      </c>
      <c r="X183" s="150">
        <v>92130</v>
      </c>
      <c r="Y183" s="150">
        <f>149.61+(59.38*10)</f>
        <v>743.41000000000008</v>
      </c>
    </row>
    <row r="184" spans="20:27" x14ac:dyDescent="0.25">
      <c r="T184" t="str">
        <f t="shared" si="5"/>
        <v>9213012 (doce) productos.</v>
      </c>
      <c r="U184" t="str">
        <f t="shared" si="6"/>
        <v>Renovacion automática - Tarifa Diferenciada del 70% en el marco del parágrafo 1 del Art. 2 de la Ley 2069 de 2020 y del artículo 5 del Decreto 1889 de 2021. Aplicable a MEDIANA EMPRESA 12 (doce) productos.</v>
      </c>
      <c r="V184" s="155" t="s">
        <v>777</v>
      </c>
      <c r="W184" s="1" t="s">
        <v>769</v>
      </c>
      <c r="X184" s="150">
        <v>92130</v>
      </c>
      <c r="Y184" s="150">
        <f>149.61+(59.38*11)</f>
        <v>802.79000000000008</v>
      </c>
    </row>
    <row r="185" spans="20:27" x14ac:dyDescent="0.25">
      <c r="T185" t="str">
        <f t="shared" si="5"/>
        <v>9213013 (trece) productos.</v>
      </c>
      <c r="U185" t="str">
        <f t="shared" si="6"/>
        <v>Renovacion automática - Tarifa Diferenciada del 70% en el marco del parágrafo 1 del Art. 2 de la Ley 2069 de 2020 y del artículo 5 del Decreto 1889 de 2021. Aplicable a MEDIANA EMPRESA 13 (trece) productos.</v>
      </c>
      <c r="V185" s="155" t="s">
        <v>777</v>
      </c>
      <c r="W185" s="1" t="s">
        <v>770</v>
      </c>
      <c r="X185" s="150">
        <v>92130</v>
      </c>
      <c r="Y185" s="150">
        <f>149.61+(59.38*12)</f>
        <v>862.17000000000007</v>
      </c>
    </row>
    <row r="186" spans="20:27" x14ac:dyDescent="0.25">
      <c r="T186" t="str">
        <f t="shared" si="5"/>
        <v>9213014 (catorce) productos.</v>
      </c>
      <c r="U186" t="str">
        <f t="shared" si="6"/>
        <v>Renovacion automática - Tarifa Diferenciada del 70% en el marco del parágrafo 1 del Art. 2 de la Ley 2069 de 2020 y del artículo 5 del Decreto 1889 de 2021. Aplicable a MEDIANA EMPRESA 14 (catorce) productos.</v>
      </c>
      <c r="V186" s="155" t="s">
        <v>777</v>
      </c>
      <c r="W186" s="1" t="s">
        <v>771</v>
      </c>
      <c r="X186" s="150">
        <v>92130</v>
      </c>
      <c r="Y186" s="150">
        <f>149.61+(59.38*13)</f>
        <v>921.55000000000007</v>
      </c>
    </row>
    <row r="187" spans="20:27" x14ac:dyDescent="0.25">
      <c r="T187" t="str">
        <f t="shared" si="5"/>
        <v>9213015 (quince) productos.</v>
      </c>
      <c r="U187" t="str">
        <f t="shared" si="6"/>
        <v>Renovacion automática - Tarifa Diferenciada del 70% en el marco del parágrafo 1 del Art. 2 de la Ley 2069 de 2020 y del artículo 5 del Decreto 1889 de 2021. Aplicable a MEDIANA EMPRESA 15 (quince) productos.</v>
      </c>
      <c r="V187" s="155" t="s">
        <v>777</v>
      </c>
      <c r="W187" s="1" t="s">
        <v>772</v>
      </c>
      <c r="X187" s="150">
        <v>92130</v>
      </c>
      <c r="Y187" s="150">
        <f>149.61+(59.38*14)</f>
        <v>980.93000000000006</v>
      </c>
    </row>
    <row r="188" spans="20:27" x14ac:dyDescent="0.25">
      <c r="T188" t="str">
        <f t="shared" si="5"/>
        <v>921311</v>
      </c>
      <c r="U188" t="str">
        <f t="shared" si="6"/>
        <v>Registro sanitario nuevo automático  categoría I-II. 1 Producto sume 16.01 UVB por producto adicional.Tarifa Diferenciada del 80% - MEDIANA EMPRESA1</v>
      </c>
      <c r="V188" s="156" t="s">
        <v>612</v>
      </c>
      <c r="W188" s="1">
        <v>1</v>
      </c>
      <c r="X188" s="150">
        <v>92131</v>
      </c>
      <c r="Y188" s="150">
        <v>169.82</v>
      </c>
      <c r="Z188" t="s">
        <v>778</v>
      </c>
      <c r="AA188" t="s">
        <v>779</v>
      </c>
    </row>
    <row r="189" spans="20:27" x14ac:dyDescent="0.25">
      <c r="T189" t="str">
        <f t="shared" si="5"/>
        <v>921312</v>
      </c>
      <c r="U189" t="str">
        <f t="shared" si="6"/>
        <v>Registro sanitario nuevo automático  categoría I-II. 1 Producto sume 16.01 UVB por producto adicional.Tarifa Diferenciada del 80% - MEDIANA EMPRESA2</v>
      </c>
      <c r="V189" s="156" t="s">
        <v>612</v>
      </c>
      <c r="W189" s="1">
        <v>2</v>
      </c>
      <c r="X189" s="150">
        <v>92131</v>
      </c>
      <c r="Y189" s="150">
        <f>169.82+(67.9*1)</f>
        <v>237.72</v>
      </c>
      <c r="Z189" t="s">
        <v>778</v>
      </c>
    </row>
    <row r="190" spans="20:27" x14ac:dyDescent="0.25">
      <c r="T190" t="str">
        <f t="shared" si="5"/>
        <v>921313</v>
      </c>
      <c r="U190" t="str">
        <f t="shared" si="6"/>
        <v>Registro sanitario nuevo automático  categoría I-II. 1 Producto sume 16.01 UVB por producto adicional.Tarifa Diferenciada del 80% - MEDIANA EMPRESA3</v>
      </c>
      <c r="V190" s="156" t="s">
        <v>612</v>
      </c>
      <c r="W190" s="1">
        <v>3</v>
      </c>
      <c r="X190" s="150">
        <v>92131</v>
      </c>
      <c r="Y190" s="150">
        <f>169.82+(67.9*2)</f>
        <v>305.62</v>
      </c>
      <c r="Z190" t="s">
        <v>778</v>
      </c>
    </row>
    <row r="191" spans="20:27" x14ac:dyDescent="0.25">
      <c r="T191" t="str">
        <f t="shared" si="5"/>
        <v>921314</v>
      </c>
      <c r="U191" t="str">
        <f t="shared" si="6"/>
        <v>Registro sanitario nuevo automático  categoría I-II. 1 Producto sume 16.01 UVB por producto adicional.Tarifa Diferenciada del 80% - MEDIANA EMPRESA4</v>
      </c>
      <c r="V191" s="156" t="s">
        <v>612</v>
      </c>
      <c r="W191" s="1">
        <v>4</v>
      </c>
      <c r="X191" s="150">
        <v>92131</v>
      </c>
      <c r="Y191" s="150">
        <f>169.82+(67.9*3)</f>
        <v>373.52</v>
      </c>
      <c r="Z191" t="s">
        <v>778</v>
      </c>
    </row>
    <row r="192" spans="20:27" x14ac:dyDescent="0.25">
      <c r="T192" t="str">
        <f t="shared" si="5"/>
        <v>921315</v>
      </c>
      <c r="U192" t="str">
        <f t="shared" si="6"/>
        <v>Registro sanitario nuevo automático  categoría I-II. 1 Producto sume 16.01 UVB por producto adicional.Tarifa Diferenciada del 80% - MEDIANA EMPRESA5</v>
      </c>
      <c r="V192" s="156" t="s">
        <v>612</v>
      </c>
      <c r="W192" s="1">
        <v>5</v>
      </c>
      <c r="X192" s="150">
        <v>92131</v>
      </c>
      <c r="Y192" s="150">
        <f>169.82+(67.9*4)</f>
        <v>441.42</v>
      </c>
      <c r="Z192" t="s">
        <v>778</v>
      </c>
    </row>
    <row r="193" spans="20:26" x14ac:dyDescent="0.25">
      <c r="T193" t="str">
        <f t="shared" si="5"/>
        <v>921316</v>
      </c>
      <c r="U193" t="str">
        <f t="shared" si="6"/>
        <v>Registro sanitario nuevo automático  categoría I-II. 1 Producto sume 16.01 UVB por producto adicional.Tarifa Diferenciada del 80% - MEDIANA EMPRESA6</v>
      </c>
      <c r="V193" s="156" t="s">
        <v>612</v>
      </c>
      <c r="W193" s="1">
        <v>6</v>
      </c>
      <c r="X193" s="150">
        <v>92131</v>
      </c>
      <c r="Y193" s="150">
        <f>169.82+(67.9*5)</f>
        <v>509.32</v>
      </c>
      <c r="Z193" t="s">
        <v>778</v>
      </c>
    </row>
    <row r="194" spans="20:26" x14ac:dyDescent="0.25">
      <c r="T194" t="str">
        <f t="shared" si="5"/>
        <v>921317</v>
      </c>
      <c r="U194" t="str">
        <f t="shared" si="6"/>
        <v>Registro sanitario nuevo automático  categoría I-II. 1 Producto sume 16.01 UVB por producto adicional.Tarifa Diferenciada del 80% - MEDIANA EMPRESA7</v>
      </c>
      <c r="V194" s="156" t="s">
        <v>612</v>
      </c>
      <c r="W194" s="1">
        <v>7</v>
      </c>
      <c r="X194" s="150">
        <v>92131</v>
      </c>
      <c r="Y194" s="150">
        <f>169.82+(67.9*6)</f>
        <v>577.22</v>
      </c>
      <c r="Z194" t="s">
        <v>778</v>
      </c>
    </row>
    <row r="195" spans="20:26" x14ac:dyDescent="0.25">
      <c r="T195" t="str">
        <f t="shared" si="5"/>
        <v>921318</v>
      </c>
      <c r="U195" t="str">
        <f t="shared" si="6"/>
        <v>Registro sanitario nuevo automático  categoría I-II. 1 Producto sume 16.01 UVB por producto adicional.Tarifa Diferenciada del 80% - MEDIANA EMPRESA8</v>
      </c>
      <c r="V195" s="156" t="s">
        <v>612</v>
      </c>
      <c r="W195" s="1">
        <v>8</v>
      </c>
      <c r="X195" s="150">
        <v>92131</v>
      </c>
      <c r="Y195" s="150">
        <f>169.82+(67.9*7)</f>
        <v>645.12000000000012</v>
      </c>
      <c r="Z195" t="s">
        <v>778</v>
      </c>
    </row>
    <row r="196" spans="20:26" x14ac:dyDescent="0.25">
      <c r="T196" t="str">
        <f t="shared" si="5"/>
        <v>921319</v>
      </c>
      <c r="U196" t="str">
        <f t="shared" si="6"/>
        <v>Registro sanitario nuevo automático  categoría I-II. 1 Producto sume 16.01 UVB por producto adicional.Tarifa Diferenciada del 80% - MEDIANA EMPRESA9</v>
      </c>
      <c r="V196" s="156" t="s">
        <v>612</v>
      </c>
      <c r="W196" s="1">
        <v>9</v>
      </c>
      <c r="X196" s="150">
        <v>92131</v>
      </c>
      <c r="Y196" s="150">
        <f>169.82+(67.9*8)</f>
        <v>713.02</v>
      </c>
      <c r="Z196" t="s">
        <v>778</v>
      </c>
    </row>
    <row r="197" spans="20:26" x14ac:dyDescent="0.25">
      <c r="T197" t="str">
        <f t="shared" si="5"/>
        <v>9213110</v>
      </c>
      <c r="U197" t="str">
        <f t="shared" si="6"/>
        <v>Registro sanitario nuevo automático  categoría I-II. 1 Producto sume 16.01 UVB por producto adicional.Tarifa Diferenciada del 80% - MEDIANA EMPRESA10</v>
      </c>
      <c r="V197" s="156" t="s">
        <v>612</v>
      </c>
      <c r="W197" s="1">
        <v>10</v>
      </c>
      <c r="X197" s="150">
        <v>92131</v>
      </c>
      <c r="Y197" s="150">
        <f>169.82+(67.9*9)</f>
        <v>780.92000000000007</v>
      </c>
      <c r="Z197" t="s">
        <v>778</v>
      </c>
    </row>
    <row r="198" spans="20:26" x14ac:dyDescent="0.25">
      <c r="T198" t="str">
        <f t="shared" si="5"/>
        <v>9213111</v>
      </c>
      <c r="U198" t="str">
        <f t="shared" si="6"/>
        <v>Registro sanitario nuevo automático  categoría I-II. 1 Producto sume 16.01 UVB por producto adicional.Tarifa Diferenciada del 80% - MEDIANA EMPRESA11</v>
      </c>
      <c r="V198" s="156" t="s">
        <v>612</v>
      </c>
      <c r="W198" s="1">
        <v>11</v>
      </c>
      <c r="X198" s="150">
        <v>92131</v>
      </c>
      <c r="Y198" s="150">
        <f>169.82+(67.9*10)</f>
        <v>848.81999999999994</v>
      </c>
      <c r="Z198" t="s">
        <v>778</v>
      </c>
    </row>
    <row r="199" spans="20:26" x14ac:dyDescent="0.25">
      <c r="T199" t="str">
        <f t="shared" si="5"/>
        <v>9213112</v>
      </c>
      <c r="U199" t="str">
        <f t="shared" si="6"/>
        <v>Registro sanitario nuevo automático  categoría I-II. 1 Producto sume 16.01 UVB por producto adicional.Tarifa Diferenciada del 80% - MEDIANA EMPRESA12</v>
      </c>
      <c r="V199" s="156" t="s">
        <v>612</v>
      </c>
      <c r="W199" s="1">
        <v>12</v>
      </c>
      <c r="X199" s="150">
        <v>92131</v>
      </c>
      <c r="Y199" s="150">
        <f>169.82+(67.9*11)</f>
        <v>916.72</v>
      </c>
      <c r="Z199" t="s">
        <v>778</v>
      </c>
    </row>
    <row r="200" spans="20:26" x14ac:dyDescent="0.25">
      <c r="T200" t="str">
        <f t="shared" si="5"/>
        <v>9213113</v>
      </c>
      <c r="U200" t="str">
        <f t="shared" si="6"/>
        <v>Registro sanitario nuevo automático  categoría I-II. 1 Producto sume 16.01 UVB por producto adicional.Tarifa Diferenciada del 80% - MEDIANA EMPRESA13</v>
      </c>
      <c r="V200" s="156" t="s">
        <v>612</v>
      </c>
      <c r="W200" s="1">
        <v>13</v>
      </c>
      <c r="X200" s="150">
        <v>92131</v>
      </c>
      <c r="Y200" s="150">
        <f>169.82+(67.9*12)</f>
        <v>984.62000000000012</v>
      </c>
      <c r="Z200" t="s">
        <v>778</v>
      </c>
    </row>
    <row r="201" spans="20:26" x14ac:dyDescent="0.25">
      <c r="T201" t="str">
        <f t="shared" ref="T201:T247" si="7">X201&amp;W201</f>
        <v>9213114</v>
      </c>
      <c r="U201" t="str">
        <f t="shared" ref="U201:U247" si="8">V201&amp;W201</f>
        <v>Registro sanitario nuevo automático  categoría I-II. 1 Producto sume 16.01 UVB por producto adicional.Tarifa Diferenciada del 80% - MEDIANA EMPRESA14</v>
      </c>
      <c r="V201" s="156" t="s">
        <v>612</v>
      </c>
      <c r="W201" s="1">
        <v>14</v>
      </c>
      <c r="X201" s="150">
        <v>92131</v>
      </c>
      <c r="Y201" s="150">
        <f>169.82+(67.9*13)</f>
        <v>1052.52</v>
      </c>
      <c r="Z201" t="s">
        <v>778</v>
      </c>
    </row>
    <row r="202" spans="20:26" x14ac:dyDescent="0.25">
      <c r="T202" t="str">
        <f t="shared" si="7"/>
        <v>9213115</v>
      </c>
      <c r="U202" t="str">
        <f t="shared" si="8"/>
        <v>Registro sanitario nuevo automático  categoría I-II. 1 Producto sume 16.01 UVB por producto adicional.Tarifa Diferenciada del 80% - MEDIANA EMPRESA15</v>
      </c>
      <c r="V202" s="156" t="s">
        <v>612</v>
      </c>
      <c r="W202" s="1">
        <v>15</v>
      </c>
      <c r="X202" s="150">
        <v>92131</v>
      </c>
      <c r="Y202" s="150">
        <f>169.82+(67.9*14)</f>
        <v>1120.42</v>
      </c>
      <c r="Z202" t="s">
        <v>778</v>
      </c>
    </row>
    <row r="203" spans="20:26" x14ac:dyDescent="0.25">
      <c r="T203" t="str">
        <f t="shared" si="7"/>
        <v>921311 (un) producto.</v>
      </c>
      <c r="U203" t="str">
        <f t="shared" si="8"/>
        <v>Renovacion automática - Tarifa Diferenciada del 80% en el marco del parágrafo 1 del Art. 2 de la Ley 2069 de 2020 y del artículo 5 del Decreto 1889 de 2021. Aplicable a MEDIANA EMPRESA 1 (un) producto.</v>
      </c>
      <c r="V203" s="156" t="s">
        <v>780</v>
      </c>
      <c r="W203" s="1" t="s">
        <v>750</v>
      </c>
      <c r="X203" s="150">
        <v>92131</v>
      </c>
      <c r="Y203" s="150">
        <v>169.82</v>
      </c>
    </row>
    <row r="204" spans="20:26" x14ac:dyDescent="0.25">
      <c r="T204" t="str">
        <f t="shared" si="7"/>
        <v>921312 (dos) productos.</v>
      </c>
      <c r="U204" t="str">
        <f t="shared" si="8"/>
        <v>Renovacion automática - Tarifa Diferenciada del 80% en el marco del parágrafo 1 del Art. 2 de la Ley 2069 de 2020 y del artículo 5 del Decreto 1889 de 2021. Aplicable a MEDIANA EMPRESA 2 (dos) productos.</v>
      </c>
      <c r="V204" s="156" t="s">
        <v>780</v>
      </c>
      <c r="W204" s="1" t="s">
        <v>752</v>
      </c>
      <c r="X204" s="150">
        <v>92131</v>
      </c>
      <c r="Y204" s="150">
        <f>169.82+(67.9*1)</f>
        <v>237.72</v>
      </c>
    </row>
    <row r="205" spans="20:26" x14ac:dyDescent="0.25">
      <c r="T205" t="str">
        <f t="shared" si="7"/>
        <v>921313 (tres) productos.</v>
      </c>
      <c r="U205" t="str">
        <f t="shared" si="8"/>
        <v>Renovacion automática - Tarifa Diferenciada del 80% en el marco del parágrafo 1 del Art. 2 de la Ley 2069 de 2020 y del artículo 5 del Decreto 1889 de 2021. Aplicable a MEDIANA EMPRESA 3 (tres) productos.</v>
      </c>
      <c r="V205" s="156" t="s">
        <v>780</v>
      </c>
      <c r="W205" s="1" t="s">
        <v>754</v>
      </c>
      <c r="X205" s="150">
        <v>92131</v>
      </c>
      <c r="Y205" s="150">
        <f>169.82+(67.9*2)</f>
        <v>305.62</v>
      </c>
    </row>
    <row r="206" spans="20:26" x14ac:dyDescent="0.25">
      <c r="T206" t="str">
        <f t="shared" si="7"/>
        <v>921314 (cuatro) productos.</v>
      </c>
      <c r="U206" t="str">
        <f t="shared" si="8"/>
        <v>Renovacion automática - Tarifa Diferenciada del 80% en el marco del parágrafo 1 del Art. 2 de la Ley 2069 de 2020 y del artículo 5 del Decreto 1889 de 2021. Aplicable a MEDIANA EMPRESA 4 (cuatro) productos.</v>
      </c>
      <c r="V206" s="156" t="s">
        <v>780</v>
      </c>
      <c r="W206" s="1" t="s">
        <v>756</v>
      </c>
      <c r="X206" s="150">
        <v>92131</v>
      </c>
      <c r="Y206" s="150">
        <f>169.82+(67.9*3)</f>
        <v>373.52</v>
      </c>
    </row>
    <row r="207" spans="20:26" x14ac:dyDescent="0.25">
      <c r="T207" t="str">
        <f t="shared" si="7"/>
        <v>921315 (cinco) productos.</v>
      </c>
      <c r="U207" t="str">
        <f t="shared" si="8"/>
        <v>Renovacion automática - Tarifa Diferenciada del 80% en el marco del parágrafo 1 del Art. 2 de la Ley 2069 de 2020 y del artículo 5 del Decreto 1889 de 2021. Aplicable a MEDIANA EMPRESA 5 (cinco) productos.</v>
      </c>
      <c r="V207" s="156" t="s">
        <v>780</v>
      </c>
      <c r="W207" s="1" t="s">
        <v>758</v>
      </c>
      <c r="X207" s="150">
        <v>92131</v>
      </c>
      <c r="Y207" s="150">
        <f>169.82+(67.9*4)</f>
        <v>441.42</v>
      </c>
    </row>
    <row r="208" spans="20:26" x14ac:dyDescent="0.25">
      <c r="T208" t="str">
        <f t="shared" si="7"/>
        <v>921316 (seis) productos.</v>
      </c>
      <c r="U208" t="str">
        <f t="shared" si="8"/>
        <v>Renovacion automática - Tarifa Diferenciada del 80% en el marco del parágrafo 1 del Art. 2 de la Ley 2069 de 2020 y del artículo 5 del Decreto 1889 de 2021. Aplicable a MEDIANA EMPRESA 6 (seis) productos.</v>
      </c>
      <c r="V208" s="156" t="s">
        <v>780</v>
      </c>
      <c r="W208" s="1" t="s">
        <v>760</v>
      </c>
      <c r="X208" s="150">
        <v>92131</v>
      </c>
      <c r="Y208" s="150">
        <f>169.82+(67.9*5)</f>
        <v>509.32</v>
      </c>
    </row>
    <row r="209" spans="20:27" x14ac:dyDescent="0.25">
      <c r="T209" t="str">
        <f t="shared" si="7"/>
        <v>921317 (siete) productos.</v>
      </c>
      <c r="U209" t="str">
        <f t="shared" si="8"/>
        <v>Renovacion automática - Tarifa Diferenciada del 80% en el marco del parágrafo 1 del Art. 2 de la Ley 2069 de 2020 y del artículo 5 del Decreto 1889 de 2021. Aplicable a MEDIANA EMPRESA 7 (siete) productos.</v>
      </c>
      <c r="V209" s="156" t="s">
        <v>780</v>
      </c>
      <c r="W209" s="1" t="s">
        <v>762</v>
      </c>
      <c r="X209" s="150">
        <v>92131</v>
      </c>
      <c r="Y209" s="150">
        <f>169.82+(67.9*6)</f>
        <v>577.22</v>
      </c>
    </row>
    <row r="210" spans="20:27" x14ac:dyDescent="0.25">
      <c r="T210" t="str">
        <f t="shared" si="7"/>
        <v>921318 (ocho) productos.</v>
      </c>
      <c r="U210" t="str">
        <f t="shared" si="8"/>
        <v>Renovacion automática - Tarifa Diferenciada del 80% en el marco del parágrafo 1 del Art. 2 de la Ley 2069 de 2020 y del artículo 5 del Decreto 1889 de 2021. Aplicable a MEDIANA EMPRESA 8 (ocho) productos.</v>
      </c>
      <c r="V210" s="156" t="s">
        <v>780</v>
      </c>
      <c r="W210" s="1" t="s">
        <v>764</v>
      </c>
      <c r="X210" s="150">
        <v>92131</v>
      </c>
      <c r="Y210" s="150">
        <f>169.82+(67.9*7)</f>
        <v>645.12000000000012</v>
      </c>
    </row>
    <row r="211" spans="20:27" x14ac:dyDescent="0.25">
      <c r="T211" t="str">
        <f t="shared" si="7"/>
        <v>921319 (nueve) productos.</v>
      </c>
      <c r="U211" t="str">
        <f t="shared" si="8"/>
        <v>Renovacion automática - Tarifa Diferenciada del 80% en el marco del parágrafo 1 del Art. 2 de la Ley 2069 de 2020 y del artículo 5 del Decreto 1889 de 2021. Aplicable a MEDIANA EMPRESA 9 (nueve) productos.</v>
      </c>
      <c r="V211" s="156" t="s">
        <v>780</v>
      </c>
      <c r="W211" s="1" t="s">
        <v>766</v>
      </c>
      <c r="X211" s="150">
        <v>92131</v>
      </c>
      <c r="Y211" s="150">
        <f>169.82+(67.9*8)</f>
        <v>713.02</v>
      </c>
    </row>
    <row r="212" spans="20:27" x14ac:dyDescent="0.25">
      <c r="T212" t="str">
        <f t="shared" si="7"/>
        <v>9213110 (diez) productos.</v>
      </c>
      <c r="U212" t="str">
        <f t="shared" si="8"/>
        <v>Renovacion automática - Tarifa Diferenciada del 80% en el marco del parágrafo 1 del Art. 2 de la Ley 2069 de 2020 y del artículo 5 del Decreto 1889 de 2021. Aplicable a MEDIANA EMPRESA 10 (diez) productos.</v>
      </c>
      <c r="V212" s="156" t="s">
        <v>780</v>
      </c>
      <c r="W212" s="1" t="s">
        <v>767</v>
      </c>
      <c r="X212" s="150">
        <v>92131</v>
      </c>
      <c r="Y212" s="150">
        <f>169.82+(67.9*9)</f>
        <v>780.92000000000007</v>
      </c>
    </row>
    <row r="213" spans="20:27" x14ac:dyDescent="0.25">
      <c r="T213" t="str">
        <f t="shared" si="7"/>
        <v>9213111 (once) productos.</v>
      </c>
      <c r="U213" t="str">
        <f t="shared" si="8"/>
        <v>Renovacion automática - Tarifa Diferenciada del 80% en el marco del parágrafo 1 del Art. 2 de la Ley 2069 de 2020 y del artículo 5 del Decreto 1889 de 2021. Aplicable a MEDIANA EMPRESA 11 (once) productos.</v>
      </c>
      <c r="V213" s="156" t="s">
        <v>780</v>
      </c>
      <c r="W213" s="1" t="s">
        <v>768</v>
      </c>
      <c r="X213" s="150">
        <v>92131</v>
      </c>
      <c r="Y213" s="150">
        <f>169.82+(67.9*10)</f>
        <v>848.81999999999994</v>
      </c>
    </row>
    <row r="214" spans="20:27" x14ac:dyDescent="0.25">
      <c r="T214" t="str">
        <f t="shared" si="7"/>
        <v>9213112 (doce) productos.</v>
      </c>
      <c r="U214" t="str">
        <f t="shared" si="8"/>
        <v>Renovacion automática - Tarifa Diferenciada del 80% en el marco del parágrafo 1 del Art. 2 de la Ley 2069 de 2020 y del artículo 5 del Decreto 1889 de 2021. Aplicable a MEDIANA EMPRESA 12 (doce) productos.</v>
      </c>
      <c r="V214" s="156" t="s">
        <v>780</v>
      </c>
      <c r="W214" s="1" t="s">
        <v>769</v>
      </c>
      <c r="X214" s="150">
        <v>92131</v>
      </c>
      <c r="Y214" s="150">
        <f>169.82+(67.9*11)</f>
        <v>916.72</v>
      </c>
    </row>
    <row r="215" spans="20:27" x14ac:dyDescent="0.25">
      <c r="T215" t="str">
        <f t="shared" si="7"/>
        <v>9213113 (trece) productos.</v>
      </c>
      <c r="U215" t="str">
        <f t="shared" si="8"/>
        <v>Renovacion automática - Tarifa Diferenciada del 80% en el marco del parágrafo 1 del Art. 2 de la Ley 2069 de 2020 y del artículo 5 del Decreto 1889 de 2021. Aplicable a MEDIANA EMPRESA 13 (trece) productos.</v>
      </c>
      <c r="V215" s="156" t="s">
        <v>780</v>
      </c>
      <c r="W215" s="1" t="s">
        <v>770</v>
      </c>
      <c r="X215" s="150">
        <v>92131</v>
      </c>
      <c r="Y215" s="150">
        <f>169.82+(67.9*12)</f>
        <v>984.62000000000012</v>
      </c>
    </row>
    <row r="216" spans="20:27" x14ac:dyDescent="0.25">
      <c r="T216" t="str">
        <f t="shared" si="7"/>
        <v>9213114 (catorce) productos.</v>
      </c>
      <c r="U216" t="str">
        <f t="shared" si="8"/>
        <v>Renovacion automática - Tarifa Diferenciada del 80% en el marco del parágrafo 1 del Art. 2 de la Ley 2069 de 2020 y del artículo 5 del Decreto 1889 de 2021. Aplicable a MEDIANA EMPRESA 14 (catorce) productos.</v>
      </c>
      <c r="V216" s="156" t="s">
        <v>780</v>
      </c>
      <c r="W216" s="1" t="s">
        <v>771</v>
      </c>
      <c r="X216" s="150">
        <v>92131</v>
      </c>
      <c r="Y216" s="150">
        <f>169.82+(67.9*13)</f>
        <v>1052.52</v>
      </c>
    </row>
    <row r="217" spans="20:27" x14ac:dyDescent="0.25">
      <c r="T217" t="str">
        <f t="shared" si="7"/>
        <v>9213115 (quince) productos.</v>
      </c>
      <c r="U217" t="str">
        <f t="shared" si="8"/>
        <v>Renovacion automática - Tarifa Diferenciada del 80% en el marco del parágrafo 1 del Art. 2 de la Ley 2069 de 2020 y del artículo 5 del Decreto 1889 de 2021. Aplicable a MEDIANA EMPRESA 15 (quince) productos.</v>
      </c>
      <c r="V217" s="156" t="s">
        <v>780</v>
      </c>
      <c r="W217" s="1" t="s">
        <v>772</v>
      </c>
      <c r="X217" s="150">
        <v>92131</v>
      </c>
      <c r="Y217" s="150">
        <f>169.82+(67.9*14)</f>
        <v>1120.42</v>
      </c>
    </row>
    <row r="218" spans="20:27" x14ac:dyDescent="0.25">
      <c r="T218" t="str">
        <f t="shared" si="7"/>
        <v>921321</v>
      </c>
      <c r="U218" t="str">
        <f t="shared" si="8"/>
        <v>Registro sanitario nuevo automático categoría I-II. 1 Producto sume  18.01 UVB por producto adicional.Tarifa Diferenciada del 90%-MEDIANA EMPRESA1</v>
      </c>
      <c r="V218" s="157" t="s">
        <v>614</v>
      </c>
      <c r="W218" s="1">
        <v>1</v>
      </c>
      <c r="X218" s="150">
        <v>92132</v>
      </c>
      <c r="Y218" s="150">
        <v>191.07</v>
      </c>
      <c r="Z218" t="s">
        <v>781</v>
      </c>
      <c r="AA218" t="s">
        <v>782</v>
      </c>
    </row>
    <row r="219" spans="20:27" x14ac:dyDescent="0.25">
      <c r="T219" t="str">
        <f t="shared" si="7"/>
        <v>921322</v>
      </c>
      <c r="U219" t="str">
        <f t="shared" si="8"/>
        <v>Registro sanitario nuevo automático categoría I-II. 1 Producto sume  18.01 UVB por producto adicional.Tarifa Diferenciada del 90%-MEDIANA EMPRESA2</v>
      </c>
      <c r="V219" s="157" t="s">
        <v>614</v>
      </c>
      <c r="W219" s="1">
        <v>2</v>
      </c>
      <c r="X219" s="150">
        <v>92132</v>
      </c>
      <c r="Y219" s="150">
        <f>191.07+(76.38*1)</f>
        <v>267.45</v>
      </c>
      <c r="Z219" t="s">
        <v>781</v>
      </c>
    </row>
    <row r="220" spans="20:27" x14ac:dyDescent="0.25">
      <c r="T220" t="str">
        <f t="shared" si="7"/>
        <v>921323</v>
      </c>
      <c r="U220" t="str">
        <f t="shared" si="8"/>
        <v>Registro sanitario nuevo automático categoría I-II. 1 Producto sume  18.01 UVB por producto adicional.Tarifa Diferenciada del 90%-MEDIANA EMPRESA3</v>
      </c>
      <c r="V220" s="157" t="s">
        <v>614</v>
      </c>
      <c r="W220" s="1">
        <v>3</v>
      </c>
      <c r="X220" s="150">
        <v>92132</v>
      </c>
      <c r="Y220" s="150">
        <f>191.07+(76.38*2)</f>
        <v>343.83</v>
      </c>
      <c r="Z220" t="s">
        <v>781</v>
      </c>
    </row>
    <row r="221" spans="20:27" x14ac:dyDescent="0.25">
      <c r="T221" t="str">
        <f t="shared" si="7"/>
        <v>921324</v>
      </c>
      <c r="U221" t="str">
        <f t="shared" si="8"/>
        <v>Registro sanitario nuevo automático categoría I-II. 1 Producto sume  18.01 UVB por producto adicional.Tarifa Diferenciada del 90%-MEDIANA EMPRESA4</v>
      </c>
      <c r="V221" s="157" t="s">
        <v>614</v>
      </c>
      <c r="W221" s="1">
        <v>4</v>
      </c>
      <c r="X221" s="150">
        <v>92132</v>
      </c>
      <c r="Y221" s="150">
        <f>191.07+(76.38*3)</f>
        <v>420.21</v>
      </c>
      <c r="Z221" t="s">
        <v>781</v>
      </c>
    </row>
    <row r="222" spans="20:27" x14ac:dyDescent="0.25">
      <c r="T222" t="str">
        <f t="shared" si="7"/>
        <v>921325</v>
      </c>
      <c r="U222" t="str">
        <f t="shared" si="8"/>
        <v>Registro sanitario nuevo automático categoría I-II. 1 Producto sume  18.01 UVB por producto adicional.Tarifa Diferenciada del 90%-MEDIANA EMPRESA5</v>
      </c>
      <c r="V222" s="157" t="s">
        <v>614</v>
      </c>
      <c r="W222" s="1">
        <v>5</v>
      </c>
      <c r="X222" s="150">
        <v>92132</v>
      </c>
      <c r="Y222" s="150">
        <f>191.07+(76.38*4)</f>
        <v>496.59</v>
      </c>
      <c r="Z222" t="s">
        <v>781</v>
      </c>
    </row>
    <row r="223" spans="20:27" x14ac:dyDescent="0.25">
      <c r="T223" t="str">
        <f t="shared" si="7"/>
        <v>921326</v>
      </c>
      <c r="U223" t="str">
        <f t="shared" si="8"/>
        <v>Registro sanitario nuevo automático categoría I-II. 1 Producto sume  18.01 UVB por producto adicional.Tarifa Diferenciada del 90%-MEDIANA EMPRESA6</v>
      </c>
      <c r="V223" s="157" t="s">
        <v>614</v>
      </c>
      <c r="W223" s="1">
        <v>6</v>
      </c>
      <c r="X223" s="150">
        <v>92132</v>
      </c>
      <c r="Y223" s="150">
        <f>191.07+(76.38*5)</f>
        <v>572.97</v>
      </c>
      <c r="Z223" t="s">
        <v>781</v>
      </c>
    </row>
    <row r="224" spans="20:27" x14ac:dyDescent="0.25">
      <c r="T224" t="str">
        <f t="shared" si="7"/>
        <v>921327</v>
      </c>
      <c r="U224" t="str">
        <f t="shared" si="8"/>
        <v>Registro sanitario nuevo automático categoría I-II. 1 Producto sume  18.01 UVB por producto adicional.Tarifa Diferenciada del 90%-MEDIANA EMPRESA7</v>
      </c>
      <c r="V224" s="157" t="s">
        <v>614</v>
      </c>
      <c r="W224" s="1">
        <v>7</v>
      </c>
      <c r="X224" s="150">
        <v>92132</v>
      </c>
      <c r="Y224" s="150">
        <f>191.07+(76.38*6)</f>
        <v>649.34999999999991</v>
      </c>
      <c r="Z224" t="s">
        <v>781</v>
      </c>
    </row>
    <row r="225" spans="20:26" x14ac:dyDescent="0.25">
      <c r="T225" t="str">
        <f t="shared" si="7"/>
        <v>921328</v>
      </c>
      <c r="U225" t="str">
        <f t="shared" si="8"/>
        <v>Registro sanitario nuevo automático categoría I-II. 1 Producto sume  18.01 UVB por producto adicional.Tarifa Diferenciada del 90%-MEDIANA EMPRESA8</v>
      </c>
      <c r="V225" s="157" t="s">
        <v>614</v>
      </c>
      <c r="W225" s="1">
        <v>8</v>
      </c>
      <c r="X225" s="150">
        <v>92132</v>
      </c>
      <c r="Y225" s="150">
        <f>191.07+(76.38*7)</f>
        <v>725.73</v>
      </c>
      <c r="Z225" t="s">
        <v>781</v>
      </c>
    </row>
    <row r="226" spans="20:26" x14ac:dyDescent="0.25">
      <c r="T226" t="str">
        <f t="shared" si="7"/>
        <v>921329</v>
      </c>
      <c r="U226" t="str">
        <f t="shared" si="8"/>
        <v>Registro sanitario nuevo automático categoría I-II. 1 Producto sume  18.01 UVB por producto adicional.Tarifa Diferenciada del 90%-MEDIANA EMPRESA9</v>
      </c>
      <c r="V226" s="157" t="s">
        <v>614</v>
      </c>
      <c r="W226" s="1">
        <v>9</v>
      </c>
      <c r="X226" s="150">
        <v>92132</v>
      </c>
      <c r="Y226" s="150">
        <f>191.07+(76.38*8)</f>
        <v>802.1099999999999</v>
      </c>
      <c r="Z226" t="s">
        <v>781</v>
      </c>
    </row>
    <row r="227" spans="20:26" x14ac:dyDescent="0.25">
      <c r="T227" t="str">
        <f t="shared" si="7"/>
        <v>9213210</v>
      </c>
      <c r="U227" t="str">
        <f>CONCATENATE(V227,W227)</f>
        <v>Registro sanitario nuevo automático categoría I-II. 1 Producto sume  18.01 UVB por producto adicional.Tarifa Diferenciada del 90%-MEDIANA EMPRESA10</v>
      </c>
      <c r="V227" s="157" t="s">
        <v>614</v>
      </c>
      <c r="W227" s="1">
        <v>10</v>
      </c>
      <c r="X227" s="150">
        <v>92132</v>
      </c>
      <c r="Y227" s="150">
        <f>191.07+(76.38*9)</f>
        <v>878.49</v>
      </c>
      <c r="Z227" t="s">
        <v>781</v>
      </c>
    </row>
    <row r="228" spans="20:26" x14ac:dyDescent="0.25">
      <c r="T228" t="str">
        <f t="shared" si="7"/>
        <v>9213211</v>
      </c>
      <c r="U228" t="str">
        <f t="shared" si="8"/>
        <v>Registro sanitario nuevo automático categoría I-II. 1 Producto sume  18.01 UVB por producto adicional.Tarifa Diferenciada del 90%-MEDIANA EMPRESA11</v>
      </c>
      <c r="V228" s="157" t="s">
        <v>614</v>
      </c>
      <c r="W228" s="1">
        <v>11</v>
      </c>
      <c r="X228" s="150">
        <v>92132</v>
      </c>
      <c r="Y228" s="150">
        <f>191.07+(76.38*10)</f>
        <v>954.86999999999989</v>
      </c>
      <c r="Z228" t="s">
        <v>781</v>
      </c>
    </row>
    <row r="229" spans="20:26" x14ac:dyDescent="0.25">
      <c r="T229" t="str">
        <f t="shared" si="7"/>
        <v>9213212</v>
      </c>
      <c r="U229" t="str">
        <f t="shared" si="8"/>
        <v>Registro sanitario nuevo automático categoría I-II. 1 Producto sume  18.01 UVB por producto adicional.Tarifa Diferenciada del 90%-MEDIANA EMPRESA12</v>
      </c>
      <c r="V229" s="157" t="s">
        <v>614</v>
      </c>
      <c r="W229" s="1">
        <v>12</v>
      </c>
      <c r="X229" s="150">
        <v>92132</v>
      </c>
      <c r="Y229" s="150">
        <f>191.07+(76.38*11)</f>
        <v>1031.25</v>
      </c>
      <c r="Z229" t="s">
        <v>781</v>
      </c>
    </row>
    <row r="230" spans="20:26" x14ac:dyDescent="0.25">
      <c r="T230" t="str">
        <f t="shared" si="7"/>
        <v>9213213</v>
      </c>
      <c r="U230" t="str">
        <f t="shared" si="8"/>
        <v>Registro sanitario nuevo automático categoría I-II. 1 Producto sume  18.01 UVB por producto adicional.Tarifa Diferenciada del 90%-MEDIANA EMPRESA13</v>
      </c>
      <c r="V230" s="157" t="s">
        <v>614</v>
      </c>
      <c r="W230" s="1">
        <v>13</v>
      </c>
      <c r="X230" s="150">
        <v>92132</v>
      </c>
      <c r="Y230" s="150">
        <f>191.07+(76.38*12)</f>
        <v>1107.6299999999999</v>
      </c>
      <c r="Z230" t="s">
        <v>781</v>
      </c>
    </row>
    <row r="231" spans="20:26" x14ac:dyDescent="0.25">
      <c r="T231" t="str">
        <f t="shared" si="7"/>
        <v>9213214</v>
      </c>
      <c r="U231" t="str">
        <f t="shared" si="8"/>
        <v>Registro sanitario nuevo automático categoría I-II. 1 Producto sume  18.01 UVB por producto adicional.Tarifa Diferenciada del 90%-MEDIANA EMPRESA14</v>
      </c>
      <c r="V231" s="157" t="s">
        <v>614</v>
      </c>
      <c r="W231" s="1">
        <v>14</v>
      </c>
      <c r="X231" s="150">
        <v>92132</v>
      </c>
      <c r="Y231" s="150">
        <f>191.07+(76.38*13)</f>
        <v>1184.01</v>
      </c>
      <c r="Z231" t="s">
        <v>781</v>
      </c>
    </row>
    <row r="232" spans="20:26" x14ac:dyDescent="0.25">
      <c r="T232" t="str">
        <f t="shared" si="7"/>
        <v>9213215</v>
      </c>
      <c r="U232" t="str">
        <f t="shared" si="8"/>
        <v>Registro sanitario nuevo automático categoría I-II. 1 Producto sume  18.01 UVB por producto adicional.Tarifa Diferenciada del 90%-MEDIANA EMPRESA15</v>
      </c>
      <c r="V232" s="157" t="s">
        <v>614</v>
      </c>
      <c r="W232" s="1">
        <v>15</v>
      </c>
      <c r="X232" s="150">
        <v>92132</v>
      </c>
      <c r="Y232" s="150">
        <f>191.07+(76.38*14)</f>
        <v>1260.3899999999999</v>
      </c>
      <c r="Z232" t="s">
        <v>781</v>
      </c>
    </row>
    <row r="233" spans="20:26" x14ac:dyDescent="0.25">
      <c r="T233" t="str">
        <f t="shared" si="7"/>
        <v>921321 (un) producto.</v>
      </c>
      <c r="U233" t="str">
        <f t="shared" si="8"/>
        <v>Renovacion automática - Tarifa Diferenciada del 90% en el marco del parágrafo 1 del Art. 2 de la Ley 2069 de 2020 y del artículo 5 del Decreto 1889 de 2021. Aplicable a MEDIANA EMPRESA 1 (un) producto.</v>
      </c>
      <c r="V233" s="157" t="s">
        <v>783</v>
      </c>
      <c r="W233" s="1" t="s">
        <v>750</v>
      </c>
      <c r="X233" s="150">
        <v>92132</v>
      </c>
      <c r="Y233" s="150">
        <v>191.07</v>
      </c>
    </row>
    <row r="234" spans="20:26" x14ac:dyDescent="0.25">
      <c r="T234" t="str">
        <f t="shared" si="7"/>
        <v>921322 (dos) productos.</v>
      </c>
      <c r="U234" t="str">
        <f t="shared" si="8"/>
        <v>Renovacion automática - Tarifa Diferenciada del 90% en el marco del parágrafo 1 del Art. 2 de la Ley 2069 de 2020 y del artículo 5 del Decreto 1889 de 2021. Aplicable a MEDIANA EMPRESA 2 (dos) productos.</v>
      </c>
      <c r="V234" s="157" t="s">
        <v>783</v>
      </c>
      <c r="W234" s="1" t="s">
        <v>752</v>
      </c>
      <c r="X234" s="150">
        <v>92132</v>
      </c>
      <c r="Y234" s="150">
        <f>191.07+(76.38*1)</f>
        <v>267.45</v>
      </c>
    </row>
    <row r="235" spans="20:26" x14ac:dyDescent="0.25">
      <c r="T235" t="str">
        <f t="shared" si="7"/>
        <v>921323 (tres) productos.</v>
      </c>
      <c r="U235" t="str">
        <f t="shared" si="8"/>
        <v>Renovacion automática - Tarifa Diferenciada del 90% en el marco del parágrafo 1 del Art. 2 de la Ley 2069 de 2020 y del artículo 5 del Decreto 1889 de 2021. Aplicable a MEDIANA EMPRESA 3 (tres) productos.</v>
      </c>
      <c r="V235" s="157" t="s">
        <v>783</v>
      </c>
      <c r="W235" s="1" t="s">
        <v>754</v>
      </c>
      <c r="X235" s="150">
        <v>92132</v>
      </c>
      <c r="Y235" s="150">
        <f>191.07+(76.38*2)</f>
        <v>343.83</v>
      </c>
    </row>
    <row r="236" spans="20:26" x14ac:dyDescent="0.25">
      <c r="T236" t="str">
        <f t="shared" si="7"/>
        <v>921324 (cuatro) productos.</v>
      </c>
      <c r="U236" t="str">
        <f t="shared" si="8"/>
        <v>Renovacion automática - Tarifa Diferenciada del 90% en el marco del parágrafo 1 del Art. 2 de la Ley 2069 de 2020 y del artículo 5 del Decreto 1889 de 2021. Aplicable a MEDIANA EMPRESA 4 (cuatro) productos.</v>
      </c>
      <c r="V236" s="157" t="s">
        <v>783</v>
      </c>
      <c r="W236" s="1" t="s">
        <v>756</v>
      </c>
      <c r="X236" s="150">
        <v>92132</v>
      </c>
      <c r="Y236" s="150">
        <f>191.07+(76.38*3)</f>
        <v>420.21</v>
      </c>
    </row>
    <row r="237" spans="20:26" x14ac:dyDescent="0.25">
      <c r="T237" t="str">
        <f t="shared" si="7"/>
        <v>921325 (cinco) productos.</v>
      </c>
      <c r="U237" t="str">
        <f t="shared" si="8"/>
        <v>Renovacion automática - Tarifa Diferenciada del 90% en el marco del parágrafo 1 del Art. 2 de la Ley 2069 de 2020 y del artículo 5 del Decreto 1889 de 2021. Aplicable a MEDIANA EMPRESA 5 (cinco) productos.</v>
      </c>
      <c r="V237" s="157" t="s">
        <v>783</v>
      </c>
      <c r="W237" s="1" t="s">
        <v>758</v>
      </c>
      <c r="X237" s="150">
        <v>92132</v>
      </c>
      <c r="Y237" s="150">
        <f>191.07+(76.38*4)</f>
        <v>496.59</v>
      </c>
    </row>
    <row r="238" spans="20:26" x14ac:dyDescent="0.25">
      <c r="T238" t="str">
        <f t="shared" si="7"/>
        <v>921326 (seis) productos.</v>
      </c>
      <c r="U238" t="str">
        <f t="shared" si="8"/>
        <v>Renovacion automática - Tarifa Diferenciada del 90% en el marco del parágrafo 1 del Art. 2 de la Ley 2069 de 2020 y del artículo 5 del Decreto 1889 de 2021. Aplicable a MEDIANA EMPRESA 6 (seis) productos.</v>
      </c>
      <c r="V238" s="157" t="s">
        <v>783</v>
      </c>
      <c r="W238" s="1" t="s">
        <v>760</v>
      </c>
      <c r="X238" s="150">
        <v>92132</v>
      </c>
      <c r="Y238" s="150">
        <f>191.07+(76.38*5)</f>
        <v>572.97</v>
      </c>
    </row>
    <row r="239" spans="20:26" x14ac:dyDescent="0.25">
      <c r="T239" t="str">
        <f t="shared" si="7"/>
        <v>921327 (siete) productos.</v>
      </c>
      <c r="U239" t="str">
        <f t="shared" si="8"/>
        <v>Renovacion automática - Tarifa Diferenciada del 90% en el marco del parágrafo 1 del Art. 2 de la Ley 2069 de 2020 y del artículo 5 del Decreto 1889 de 2021. Aplicable a MEDIANA EMPRESA 7 (siete) productos.</v>
      </c>
      <c r="V239" s="157" t="s">
        <v>783</v>
      </c>
      <c r="W239" s="1" t="s">
        <v>762</v>
      </c>
      <c r="X239" s="150">
        <v>92132</v>
      </c>
      <c r="Y239" s="150">
        <f>191.07+(76.38*6)</f>
        <v>649.34999999999991</v>
      </c>
    </row>
    <row r="240" spans="20:26" x14ac:dyDescent="0.25">
      <c r="T240" t="str">
        <f t="shared" si="7"/>
        <v>921328 (ocho) productos.</v>
      </c>
      <c r="U240" t="str">
        <f t="shared" si="8"/>
        <v>Renovacion automática - Tarifa Diferenciada del 90% en el marco del parágrafo 1 del Art. 2 de la Ley 2069 de 2020 y del artículo 5 del Decreto 1889 de 2021. Aplicable a MEDIANA EMPRESA 8 (ocho) productos.</v>
      </c>
      <c r="V240" s="157" t="s">
        <v>783</v>
      </c>
      <c r="W240" s="1" t="s">
        <v>764</v>
      </c>
      <c r="X240" s="150">
        <v>92132</v>
      </c>
      <c r="Y240" s="150">
        <f>191.07+(76.38*7)</f>
        <v>725.73</v>
      </c>
    </row>
    <row r="241" spans="20:25" x14ac:dyDescent="0.25">
      <c r="T241" t="str">
        <f t="shared" si="7"/>
        <v>921329 (nueve) productos.</v>
      </c>
      <c r="U241" t="str">
        <f t="shared" si="8"/>
        <v>Renovacion automática - Tarifa Diferenciada del 90% en el marco del parágrafo 1 del Art. 2 de la Ley 2069 de 2020 y del artículo 5 del Decreto 1889 de 2021. Aplicable a MEDIANA EMPRESA 9 (nueve) productos.</v>
      </c>
      <c r="V241" s="157" t="s">
        <v>783</v>
      </c>
      <c r="W241" s="1" t="s">
        <v>766</v>
      </c>
      <c r="X241" s="150">
        <v>92132</v>
      </c>
      <c r="Y241" s="150">
        <f>191.07+(76.38*8)</f>
        <v>802.1099999999999</v>
      </c>
    </row>
    <row r="242" spans="20:25" x14ac:dyDescent="0.25">
      <c r="T242" t="str">
        <f t="shared" si="7"/>
        <v>9213210 (diez) productos.</v>
      </c>
      <c r="U242" t="str">
        <f t="shared" si="8"/>
        <v>Renovacion automática - Tarifa Diferenciada del 90% en el marco del parágrafo 1 del Art. 2 de la Ley 2069 de 2020 y del artículo 5 del Decreto 1889 de 2021. Aplicable a MEDIANA EMPRESA 10 (diez) productos.</v>
      </c>
      <c r="V242" s="157" t="s">
        <v>783</v>
      </c>
      <c r="W242" s="1" t="s">
        <v>767</v>
      </c>
      <c r="X242" s="150">
        <v>92132</v>
      </c>
      <c r="Y242" s="150">
        <f>191.07+(76.38*9)</f>
        <v>878.49</v>
      </c>
    </row>
    <row r="243" spans="20:25" x14ac:dyDescent="0.25">
      <c r="T243" t="str">
        <f t="shared" si="7"/>
        <v>9213211 (once) productos.</v>
      </c>
      <c r="U243" t="str">
        <f t="shared" si="8"/>
        <v>Renovacion automática - Tarifa Diferenciada del 90% en el marco del parágrafo 1 del Art. 2 de la Ley 2069 de 2020 y del artículo 5 del Decreto 1889 de 2021. Aplicable a MEDIANA EMPRESA 11 (once) productos.</v>
      </c>
      <c r="V243" s="157" t="s">
        <v>783</v>
      </c>
      <c r="W243" s="1" t="s">
        <v>768</v>
      </c>
      <c r="X243" s="150">
        <v>92132</v>
      </c>
      <c r="Y243" s="150">
        <f>191.07+(76.38*10)</f>
        <v>954.86999999999989</v>
      </c>
    </row>
    <row r="244" spans="20:25" x14ac:dyDescent="0.25">
      <c r="T244" t="str">
        <f t="shared" si="7"/>
        <v>9213212 (doce) productos.</v>
      </c>
      <c r="U244" t="str">
        <f t="shared" si="8"/>
        <v>Renovacion automática - Tarifa Diferenciada del 90% en el marco del parágrafo 1 del Art. 2 de la Ley 2069 de 2020 y del artículo 5 del Decreto 1889 de 2021. Aplicable a MEDIANA EMPRESA 12 (doce) productos.</v>
      </c>
      <c r="V244" s="157" t="s">
        <v>783</v>
      </c>
      <c r="W244" s="1" t="s">
        <v>769</v>
      </c>
      <c r="X244" s="150">
        <v>92132</v>
      </c>
      <c r="Y244" s="150">
        <f>191.07+(76.38*11)</f>
        <v>1031.25</v>
      </c>
    </row>
    <row r="245" spans="20:25" x14ac:dyDescent="0.25">
      <c r="T245" t="str">
        <f t="shared" si="7"/>
        <v>9213213 (trece) productos.</v>
      </c>
      <c r="U245" t="str">
        <f t="shared" si="8"/>
        <v>Renovacion automática - Tarifa Diferenciada del 90% en el marco del parágrafo 1 del Art. 2 de la Ley 2069 de 2020 y del artículo 5 del Decreto 1889 de 2021. Aplicable a MEDIANA EMPRESA 13 (trece) productos.</v>
      </c>
      <c r="V245" s="157" t="s">
        <v>783</v>
      </c>
      <c r="W245" s="1" t="s">
        <v>770</v>
      </c>
      <c r="X245" s="150">
        <v>92132</v>
      </c>
      <c r="Y245" s="150">
        <f>191.07+(76.38*12)</f>
        <v>1107.6299999999999</v>
      </c>
    </row>
    <row r="246" spans="20:25" x14ac:dyDescent="0.25">
      <c r="T246" t="str">
        <f t="shared" si="7"/>
        <v>9213214 (catorce) productos.</v>
      </c>
      <c r="U246" t="str">
        <f t="shared" si="8"/>
        <v>Renovacion automática - Tarifa Diferenciada del 90% en el marco del parágrafo 1 del Art. 2 de la Ley 2069 de 2020 y del artículo 5 del Decreto 1889 de 2021. Aplicable a MEDIANA EMPRESA 14 (catorce) productos.</v>
      </c>
      <c r="V246" s="157" t="s">
        <v>783</v>
      </c>
      <c r="W246" s="1" t="s">
        <v>771</v>
      </c>
      <c r="X246" s="150">
        <v>92132</v>
      </c>
      <c r="Y246" s="150">
        <f>191.07+(76.38*13)</f>
        <v>1184.01</v>
      </c>
    </row>
    <row r="247" spans="20:25" x14ac:dyDescent="0.25">
      <c r="T247" t="str">
        <f t="shared" si="7"/>
        <v>9213215 (quince) productos.</v>
      </c>
      <c r="U247" t="str">
        <f t="shared" si="8"/>
        <v>Renovacion automática - Tarifa Diferenciada del 90% en el marco del parágrafo 1 del Art. 2 de la Ley 2069 de 2020 y del artículo 5 del Decreto 1889 de 2021. Aplicable a MEDIANA EMPRESA 15 (quince) productos.</v>
      </c>
      <c r="V247" s="157" t="s">
        <v>783</v>
      </c>
      <c r="W247" s="1" t="s">
        <v>772</v>
      </c>
      <c r="X247" s="150">
        <v>92132</v>
      </c>
      <c r="Y247" s="150">
        <f>191.07+(76.38*14)</f>
        <v>1260.3899999999999</v>
      </c>
    </row>
  </sheetData>
  <sheetProtection algorithmName="SHA-512" hashValue="Aps3qWs4SELyEKBDc+50KbICp0JxK7pporitgq7v9PbLKylBWCbmDze9sFRyaq3F46ycksEVA5DUXBkchw2Idw==" saltValue="loe4hecEldNYFb9ukFaKgA==" spinCount="100000" sheet="1" objects="1" scenarios="1"/>
  <mergeCells count="4">
    <mergeCell ref="B2:F2"/>
    <mergeCell ref="B22:D22"/>
    <mergeCell ref="B46:C47"/>
    <mergeCell ref="A63:C6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9"/>
  <sheetViews>
    <sheetView showGridLines="0" zoomScale="98" zoomScaleNormal="98" zoomScaleSheetLayoutView="66" workbookViewId="0">
      <selection activeCell="A59" sqref="A59:I59"/>
    </sheetView>
  </sheetViews>
  <sheetFormatPr baseColWidth="10" defaultColWidth="10.85546875" defaultRowHeight="15" x14ac:dyDescent="0.25"/>
  <cols>
    <col min="2" max="2" width="17.42578125" customWidth="1"/>
    <col min="7" max="7" width="13.42578125" customWidth="1"/>
    <col min="8" max="8" width="12.7109375" customWidth="1"/>
    <col min="9" max="9" width="18" customWidth="1"/>
  </cols>
  <sheetData>
    <row r="1" spans="1:10" x14ac:dyDescent="0.25">
      <c r="A1" s="525"/>
      <c r="B1" s="526"/>
      <c r="C1" s="529" t="str">
        <f>INSTRUCTIVO!C1</f>
        <v>ASEGURAMIENTO SANITARIO</v>
      </c>
      <c r="D1" s="529"/>
      <c r="E1" s="529"/>
      <c r="F1" s="529"/>
      <c r="G1" s="530" t="str">
        <f>INSTRUCTIVO!G1</f>
        <v>REGISTROS SANITARIOS Y TRAMITES ASOCIADOS</v>
      </c>
      <c r="H1" s="530"/>
      <c r="I1" s="531"/>
    </row>
    <row r="2" spans="1:10" ht="26.25" customHeight="1" x14ac:dyDescent="0.25">
      <c r="A2" s="527"/>
      <c r="B2" s="490"/>
      <c r="C2" s="532" t="str">
        <f>INSTRUCTIVO!C2</f>
        <v>FORMATO ÚNICO DE DILIGENCIAMIENTO DE REACTIVOS DE DIAGNÓSTICO IN VITRO</v>
      </c>
      <c r="D2" s="532"/>
      <c r="E2" s="532"/>
      <c r="F2" s="532"/>
      <c r="G2" s="532"/>
      <c r="H2" s="532"/>
      <c r="I2" s="533"/>
    </row>
    <row r="3" spans="1:10" ht="15.75" thickBot="1" x14ac:dyDescent="0.3">
      <c r="A3" s="528"/>
      <c r="B3" s="492"/>
      <c r="C3" s="534" t="str">
        <f>INSTRUCTIVO!C3</f>
        <v>Código: ASS-RSA-FM006</v>
      </c>
      <c r="D3" s="534"/>
      <c r="E3" s="534"/>
      <c r="F3" s="535" t="str">
        <f>INSTRUCTIVO!F3</f>
        <v>Versión: 13</v>
      </c>
      <c r="G3" s="535"/>
      <c r="H3" s="496" t="str">
        <f>INSTRUCTIVO!H3</f>
        <v>Fecha de Emisión: 2025-11-06</v>
      </c>
      <c r="I3" s="536"/>
    </row>
    <row r="4" spans="1:10" ht="15.75" thickTop="1" x14ac:dyDescent="0.25">
      <c r="A4" s="519" t="s">
        <v>21</v>
      </c>
      <c r="B4" s="520"/>
      <c r="C4" s="520"/>
      <c r="D4" s="520"/>
      <c r="E4" s="520"/>
      <c r="F4" s="520"/>
      <c r="G4" s="520"/>
      <c r="H4" s="520"/>
      <c r="I4" s="521"/>
    </row>
    <row r="5" spans="1:10" ht="15.75" thickBot="1" x14ac:dyDescent="0.3">
      <c r="A5" s="522"/>
      <c r="B5" s="523"/>
      <c r="C5" s="523"/>
      <c r="D5" s="523"/>
      <c r="E5" s="523"/>
      <c r="F5" s="523"/>
      <c r="G5" s="523"/>
      <c r="H5" s="523"/>
      <c r="I5" s="524"/>
    </row>
    <row r="6" spans="1:10" ht="61.5" customHeight="1" x14ac:dyDescent="0.25">
      <c r="A6" s="537" t="s">
        <v>22</v>
      </c>
      <c r="B6" s="538"/>
      <c r="C6" s="538"/>
      <c r="D6" s="538"/>
      <c r="E6" s="538"/>
      <c r="F6" s="538"/>
      <c r="G6" s="538"/>
      <c r="H6" s="538"/>
      <c r="I6" s="539"/>
    </row>
    <row r="7" spans="1:10" s="94" customFormat="1" ht="12" customHeight="1" thickBot="1" x14ac:dyDescent="0.3">
      <c r="A7" s="514"/>
      <c r="B7" s="515"/>
      <c r="C7" s="515"/>
      <c r="D7" s="515"/>
      <c r="E7" s="515"/>
      <c r="F7" s="515"/>
      <c r="G7" s="515"/>
      <c r="H7" s="515"/>
      <c r="I7" s="516"/>
      <c r="J7"/>
    </row>
    <row r="8" spans="1:10" ht="15" customHeight="1" x14ac:dyDescent="0.25">
      <c r="A8" s="544" t="s">
        <v>23</v>
      </c>
      <c r="B8" s="545"/>
      <c r="C8" s="545"/>
      <c r="D8" s="545"/>
      <c r="E8" s="545"/>
      <c r="F8" s="545"/>
      <c r="G8" s="545"/>
      <c r="H8" s="545"/>
      <c r="I8" s="546"/>
    </row>
    <row r="9" spans="1:10" ht="15" customHeight="1" thickBot="1" x14ac:dyDescent="0.3">
      <c r="A9" s="547"/>
      <c r="B9" s="548"/>
      <c r="C9" s="548"/>
      <c r="D9" s="548"/>
      <c r="E9" s="548"/>
      <c r="F9" s="548"/>
      <c r="G9" s="548"/>
      <c r="H9" s="548"/>
      <c r="I9" s="549"/>
    </row>
    <row r="10" spans="1:10" x14ac:dyDescent="0.25">
      <c r="A10" s="95"/>
      <c r="B10" s="5"/>
      <c r="C10" s="5"/>
      <c r="D10" s="5"/>
      <c r="E10" s="5"/>
      <c r="F10" s="5"/>
      <c r="G10" s="5"/>
      <c r="H10" s="5"/>
      <c r="I10" s="11"/>
    </row>
    <row r="11" spans="1:10" ht="15.75" thickBot="1" x14ac:dyDescent="0.3">
      <c r="A11" s="550" t="s">
        <v>24</v>
      </c>
      <c r="B11" s="551"/>
      <c r="C11" s="551"/>
      <c r="D11" s="551"/>
      <c r="E11" s="551"/>
      <c r="F11" s="551"/>
      <c r="G11" s="551"/>
      <c r="H11" s="551"/>
      <c r="I11" s="552"/>
    </row>
    <row r="12" spans="1:10" x14ac:dyDescent="0.25">
      <c r="A12" s="220" t="s">
        <v>25</v>
      </c>
      <c r="B12" s="221"/>
      <c r="C12" s="222"/>
      <c r="D12" s="222"/>
      <c r="E12" s="222"/>
      <c r="F12" s="222"/>
      <c r="G12" s="223" t="s">
        <v>26</v>
      </c>
      <c r="H12" s="540"/>
      <c r="I12" s="541"/>
    </row>
    <row r="13" spans="1:10" x14ac:dyDescent="0.25">
      <c r="A13" s="224" t="s">
        <v>27</v>
      </c>
      <c r="B13" s="225"/>
      <c r="C13" s="225"/>
      <c r="D13" s="225"/>
      <c r="E13" s="225"/>
      <c r="F13" s="225"/>
      <c r="G13" s="226" t="s">
        <v>28</v>
      </c>
      <c r="H13" s="517"/>
      <c r="I13" s="518"/>
    </row>
    <row r="14" spans="1:10" x14ac:dyDescent="0.25">
      <c r="A14" s="227" t="s">
        <v>29</v>
      </c>
      <c r="B14" s="228"/>
      <c r="C14" s="228"/>
      <c r="D14" s="228"/>
      <c r="E14" s="229" t="s">
        <v>30</v>
      </c>
      <c r="F14" s="230"/>
      <c r="G14" s="230"/>
      <c r="H14" s="229" t="s">
        <v>31</v>
      </c>
      <c r="I14" s="231"/>
    </row>
    <row r="15" spans="1:10" x14ac:dyDescent="0.25">
      <c r="A15" s="508" t="s">
        <v>32</v>
      </c>
      <c r="B15" s="509"/>
      <c r="C15" s="576"/>
      <c r="D15" s="576"/>
      <c r="E15" s="576"/>
      <c r="F15" s="576"/>
      <c r="G15" s="576"/>
      <c r="H15" s="576"/>
      <c r="I15" s="577"/>
    </row>
    <row r="16" spans="1:10" x14ac:dyDescent="0.25">
      <c r="A16" s="508" t="s">
        <v>33</v>
      </c>
      <c r="B16" s="509"/>
      <c r="C16" s="510"/>
      <c r="D16" s="510"/>
      <c r="E16" s="510"/>
      <c r="F16" s="510"/>
      <c r="G16" s="510"/>
      <c r="H16" s="510"/>
      <c r="I16" s="511"/>
    </row>
    <row r="17" spans="1:9" x14ac:dyDescent="0.25">
      <c r="A17" s="508" t="s">
        <v>34</v>
      </c>
      <c r="B17" s="509"/>
      <c r="C17" s="230"/>
      <c r="D17" s="230"/>
      <c r="E17" s="230"/>
      <c r="F17" s="230"/>
      <c r="G17" s="230"/>
      <c r="H17" s="230"/>
      <c r="I17" s="232"/>
    </row>
    <row r="18" spans="1:9" x14ac:dyDescent="0.25">
      <c r="A18" s="508" t="s">
        <v>33</v>
      </c>
      <c r="B18" s="509"/>
      <c r="C18" s="230"/>
      <c r="D18" s="230"/>
      <c r="E18" s="230"/>
      <c r="F18" s="230"/>
      <c r="G18" s="233" t="s">
        <v>35</v>
      </c>
      <c r="H18" s="512"/>
      <c r="I18" s="513"/>
    </row>
    <row r="19" spans="1:9" x14ac:dyDescent="0.25">
      <c r="A19" s="508" t="s">
        <v>36</v>
      </c>
      <c r="B19" s="509"/>
      <c r="C19" s="230"/>
      <c r="D19" s="230"/>
      <c r="E19" s="230"/>
      <c r="F19" s="230"/>
      <c r="G19" s="229" t="s">
        <v>29</v>
      </c>
      <c r="H19" s="230"/>
      <c r="I19" s="232"/>
    </row>
    <row r="20" spans="1:9" x14ac:dyDescent="0.25">
      <c r="A20" s="508" t="s">
        <v>37</v>
      </c>
      <c r="B20" s="509"/>
      <c r="C20" s="510"/>
      <c r="D20" s="510"/>
      <c r="E20" s="510"/>
      <c r="F20" s="510"/>
      <c r="G20" s="229" t="s">
        <v>28</v>
      </c>
      <c r="H20" s="234"/>
      <c r="I20" s="235"/>
    </row>
    <row r="21" spans="1:9" ht="15.75" thickBot="1" x14ac:dyDescent="0.3">
      <c r="A21" s="95"/>
      <c r="B21" s="305"/>
      <c r="C21" s="305"/>
      <c r="D21" s="305"/>
      <c r="E21" s="305"/>
      <c r="F21" s="305"/>
      <c r="G21" s="305"/>
      <c r="H21" s="236"/>
      <c r="I21" s="306"/>
    </row>
    <row r="22" spans="1:9" ht="57" customHeight="1" x14ac:dyDescent="0.25">
      <c r="A22" s="569" t="s">
        <v>38</v>
      </c>
      <c r="B22" s="570"/>
      <c r="C22" s="570"/>
      <c r="D22" s="570"/>
      <c r="E22" s="570"/>
      <c r="F22" s="570"/>
      <c r="G22" s="570"/>
      <c r="H22" s="570"/>
      <c r="I22" s="571"/>
    </row>
    <row r="23" spans="1:9" ht="48.75" customHeight="1" x14ac:dyDescent="0.25">
      <c r="A23" s="565" t="s">
        <v>39</v>
      </c>
      <c r="B23" s="566"/>
      <c r="C23" s="567" t="str" cm="1">
        <f t="array" ref="C23">INDEX(programacion!B64:C64,programacion!A64)</f>
        <v>Correo electronico notificación electronica:</v>
      </c>
      <c r="D23" s="567"/>
      <c r="E23" s="567"/>
      <c r="F23" s="572">
        <f>VLOOKUP(C23,programacion!B65:C66,2,0)</f>
        <v>0</v>
      </c>
      <c r="G23" s="572"/>
      <c r="H23" s="572"/>
      <c r="I23" s="573"/>
    </row>
    <row r="24" spans="1:9" ht="63" customHeight="1" thickBot="1" x14ac:dyDescent="0.3">
      <c r="A24" s="307"/>
      <c r="B24" s="308"/>
      <c r="C24" s="568"/>
      <c r="D24" s="568"/>
      <c r="E24" s="568"/>
      <c r="F24" s="574"/>
      <c r="G24" s="574"/>
      <c r="H24" s="574"/>
      <c r="I24" s="575"/>
    </row>
    <row r="25" spans="1:9" x14ac:dyDescent="0.25">
      <c r="A25" s="580" t="s">
        <v>40</v>
      </c>
      <c r="B25" s="581"/>
      <c r="C25" s="581"/>
      <c r="D25" s="581"/>
      <c r="E25" s="581"/>
      <c r="F25" s="581"/>
      <c r="G25" s="581"/>
      <c r="H25" s="581"/>
      <c r="I25" s="582"/>
    </row>
    <row r="26" spans="1:9" x14ac:dyDescent="0.25">
      <c r="A26" s="96" t="s">
        <v>41</v>
      </c>
      <c r="B26" s="8"/>
      <c r="C26" s="542"/>
      <c r="D26" s="542"/>
      <c r="E26" s="542"/>
      <c r="F26" s="542"/>
      <c r="G26" s="543"/>
      <c r="H26" s="9" t="s">
        <v>42</v>
      </c>
      <c r="I26" s="10"/>
    </row>
    <row r="27" spans="1:9" x14ac:dyDescent="0.25">
      <c r="A27" s="96" t="s">
        <v>43</v>
      </c>
      <c r="B27" s="542"/>
      <c r="C27" s="542"/>
      <c r="D27" s="542"/>
      <c r="E27" s="542"/>
      <c r="F27" s="542"/>
      <c r="G27" s="543"/>
      <c r="H27" s="9" t="s">
        <v>28</v>
      </c>
      <c r="I27" s="10"/>
    </row>
    <row r="28" spans="1:9" x14ac:dyDescent="0.25">
      <c r="A28" s="96" t="s">
        <v>29</v>
      </c>
      <c r="B28" s="542"/>
      <c r="C28" s="542"/>
      <c r="D28" s="542"/>
      <c r="E28" s="543"/>
      <c r="F28" s="9" t="s">
        <v>44</v>
      </c>
      <c r="G28" s="8"/>
      <c r="H28" s="8"/>
      <c r="I28" s="10"/>
    </row>
    <row r="29" spans="1:9" x14ac:dyDescent="0.25">
      <c r="A29" s="96" t="s">
        <v>45</v>
      </c>
      <c r="B29" s="8"/>
      <c r="C29" s="542"/>
      <c r="D29" s="542"/>
      <c r="E29" s="543"/>
      <c r="F29" s="7" t="s">
        <v>46</v>
      </c>
      <c r="G29" s="578"/>
      <c r="H29" s="542"/>
      <c r="I29" s="579"/>
    </row>
    <row r="30" spans="1:9" ht="30" customHeight="1" x14ac:dyDescent="0.25">
      <c r="A30" s="588" t="s">
        <v>47</v>
      </c>
      <c r="B30" s="589"/>
      <c r="C30" s="589"/>
      <c r="D30" s="589"/>
      <c r="E30" s="589"/>
      <c r="F30" s="589"/>
      <c r="G30" s="589"/>
      <c r="H30" s="589"/>
      <c r="I30" s="590"/>
    </row>
    <row r="31" spans="1:9" s="94" customFormat="1" ht="15" customHeight="1" x14ac:dyDescent="0.2">
      <c r="A31" s="213" t="s">
        <v>48</v>
      </c>
      <c r="B31" s="202"/>
      <c r="C31" s="202"/>
      <c r="D31" s="202"/>
      <c r="E31" s="591"/>
      <c r="F31" s="593" t="s">
        <v>49</v>
      </c>
      <c r="G31" s="203" t="s">
        <v>50</v>
      </c>
      <c r="H31" s="203"/>
      <c r="I31" s="204"/>
    </row>
    <row r="32" spans="1:9" s="94" customFormat="1" ht="14.25" customHeight="1" x14ac:dyDescent="0.2">
      <c r="A32" s="214" t="s">
        <v>51</v>
      </c>
      <c r="B32" s="212"/>
      <c r="C32" s="212"/>
      <c r="D32" s="205" t="s">
        <v>52</v>
      </c>
      <c r="E32" s="592"/>
      <c r="F32" s="594"/>
      <c r="G32" s="206"/>
      <c r="H32" s="207" t="s">
        <v>53</v>
      </c>
      <c r="I32" s="208"/>
    </row>
    <row r="33" spans="1:9" s="94" customFormat="1" ht="12.75" x14ac:dyDescent="0.2">
      <c r="A33" s="209"/>
      <c r="B33" s="210"/>
      <c r="C33" s="210"/>
      <c r="D33" s="210"/>
      <c r="E33" s="210"/>
      <c r="F33" s="210"/>
      <c r="G33" s="210"/>
      <c r="H33" s="211"/>
      <c r="I33" s="211"/>
    </row>
    <row r="34" spans="1:9" s="94" customFormat="1" ht="12.75" customHeight="1" x14ac:dyDescent="0.2">
      <c r="A34" s="595" t="s">
        <v>54</v>
      </c>
      <c r="B34" s="596"/>
      <c r="C34" s="596"/>
      <c r="D34" s="596"/>
      <c r="E34" s="596"/>
      <c r="F34" s="596"/>
      <c r="G34" s="596"/>
      <c r="H34" s="596"/>
      <c r="I34" s="596"/>
    </row>
    <row r="35" spans="1:9" s="94" customFormat="1" ht="12.75" x14ac:dyDescent="0.2">
      <c r="A35" s="597"/>
      <c r="B35" s="598"/>
      <c r="C35" s="598"/>
      <c r="D35" s="598"/>
      <c r="E35" s="598"/>
      <c r="F35" s="598"/>
      <c r="G35" s="598"/>
      <c r="H35" s="598"/>
      <c r="I35" s="598"/>
    </row>
    <row r="36" spans="1:9" s="94" customFormat="1" ht="13.5" thickBot="1" x14ac:dyDescent="0.25">
      <c r="A36" s="215"/>
      <c r="D36" s="429"/>
      <c r="E36" s="429"/>
      <c r="F36" s="429"/>
      <c r="G36" s="429"/>
      <c r="H36" s="250"/>
      <c r="I36" s="250"/>
    </row>
    <row r="37" spans="1:9" ht="27" customHeight="1" thickBot="1" x14ac:dyDescent="0.3">
      <c r="A37" s="97"/>
      <c r="B37" s="432" t="s">
        <v>55</v>
      </c>
      <c r="C37" s="5"/>
      <c r="D37" s="585" t="s">
        <v>56</v>
      </c>
      <c r="E37" s="586"/>
      <c r="F37" s="586"/>
      <c r="G37" s="586"/>
      <c r="H37" s="586"/>
      <c r="I37" s="587"/>
    </row>
    <row r="38" spans="1:9" ht="27" customHeight="1" thickBot="1" x14ac:dyDescent="0.3">
      <c r="A38" s="217"/>
      <c r="B38" s="431"/>
      <c r="C38" s="5"/>
      <c r="D38" s="324"/>
      <c r="E38" s="324"/>
      <c r="F38" s="324"/>
      <c r="G38" s="324"/>
      <c r="H38" s="324"/>
      <c r="I38" s="325"/>
    </row>
    <row r="39" spans="1:9" ht="27" customHeight="1" thickBot="1" x14ac:dyDescent="0.3">
      <c r="A39" s="98"/>
      <c r="B39" s="433" t="s">
        <v>55</v>
      </c>
      <c r="C39" s="5"/>
      <c r="D39" s="585" t="s">
        <v>57</v>
      </c>
      <c r="E39" s="586"/>
      <c r="F39" s="586"/>
      <c r="G39" s="586"/>
      <c r="H39" s="586"/>
      <c r="I39" s="587"/>
    </row>
    <row r="40" spans="1:9" ht="27" customHeight="1" thickBot="1" x14ac:dyDescent="0.3">
      <c r="A40" s="217"/>
      <c r="B40" s="431"/>
      <c r="C40" s="5"/>
      <c r="D40" s="324"/>
      <c r="E40" s="324"/>
      <c r="F40" s="324"/>
      <c r="G40" s="324"/>
      <c r="H40" s="324"/>
      <c r="I40" s="325"/>
    </row>
    <row r="41" spans="1:9" ht="27" customHeight="1" thickBot="1" x14ac:dyDescent="0.3">
      <c r="A41" s="99"/>
      <c r="B41" s="434" t="s">
        <v>55</v>
      </c>
      <c r="C41" s="5"/>
      <c r="D41" s="599" t="s">
        <v>58</v>
      </c>
      <c r="E41" s="600"/>
      <c r="F41" s="600"/>
      <c r="G41" s="600"/>
      <c r="H41" s="600"/>
      <c r="I41" s="601"/>
    </row>
    <row r="42" spans="1:9" ht="27" customHeight="1" thickBot="1" x14ac:dyDescent="0.3">
      <c r="A42" s="217"/>
      <c r="B42" s="431"/>
      <c r="C42" s="5"/>
      <c r="D42" s="324"/>
      <c r="E42" s="324"/>
      <c r="F42" s="324"/>
      <c r="G42" s="324"/>
      <c r="H42" s="324"/>
      <c r="I42" s="325"/>
    </row>
    <row r="43" spans="1:9" ht="27" customHeight="1" thickBot="1" x14ac:dyDescent="0.3">
      <c r="A43" s="217"/>
      <c r="B43" s="435" t="s">
        <v>55</v>
      </c>
      <c r="C43" s="5"/>
      <c r="D43" s="599" t="s">
        <v>59</v>
      </c>
      <c r="E43" s="600"/>
      <c r="F43" s="600"/>
      <c r="G43" s="600"/>
      <c r="H43" s="600"/>
      <c r="I43" s="601"/>
    </row>
    <row r="44" spans="1:9" ht="27" customHeight="1" thickBot="1" x14ac:dyDescent="0.3">
      <c r="A44" s="217"/>
      <c r="B44" s="431"/>
      <c r="C44" s="5"/>
      <c r="D44" s="324"/>
      <c r="E44" s="324"/>
      <c r="F44" s="324"/>
      <c r="G44" s="324"/>
      <c r="H44" s="324"/>
      <c r="I44" s="325"/>
    </row>
    <row r="45" spans="1:9" ht="27" customHeight="1" thickBot="1" x14ac:dyDescent="0.3">
      <c r="A45" s="217"/>
      <c r="B45" s="436" t="s">
        <v>55</v>
      </c>
      <c r="C45" s="5"/>
      <c r="D45" s="599" t="s">
        <v>60</v>
      </c>
      <c r="E45" s="600"/>
      <c r="F45" s="600"/>
      <c r="G45" s="600"/>
      <c r="H45" s="600"/>
      <c r="I45" s="601"/>
    </row>
    <row r="46" spans="1:9" ht="27" customHeight="1" thickBot="1" x14ac:dyDescent="0.3">
      <c r="A46" s="217"/>
      <c r="B46" s="431"/>
      <c r="C46" s="5"/>
      <c r="D46" s="324"/>
      <c r="E46" s="324"/>
      <c r="F46" s="324"/>
      <c r="G46" s="324"/>
      <c r="H46" s="324"/>
      <c r="I46" s="325"/>
    </row>
    <row r="47" spans="1:9" ht="27" customHeight="1" thickBot="1" x14ac:dyDescent="0.3">
      <c r="A47" s="217"/>
      <c r="B47" s="437" t="s">
        <v>55</v>
      </c>
      <c r="C47" s="5"/>
      <c r="D47" s="599" t="s">
        <v>61</v>
      </c>
      <c r="E47" s="600"/>
      <c r="F47" s="600"/>
      <c r="G47" s="600"/>
      <c r="H47" s="600"/>
      <c r="I47" s="601"/>
    </row>
    <row r="48" spans="1:9" ht="27" customHeight="1" thickBot="1" x14ac:dyDescent="0.3">
      <c r="A48" s="217"/>
      <c r="B48" s="431"/>
      <c r="C48" s="5"/>
      <c r="D48" s="324"/>
      <c r="E48" s="324"/>
      <c r="F48" s="324"/>
      <c r="G48" s="324"/>
      <c r="H48" s="324"/>
      <c r="I48" s="325"/>
    </row>
    <row r="49" spans="1:9" ht="27" customHeight="1" thickBot="1" x14ac:dyDescent="0.3">
      <c r="A49" s="217"/>
      <c r="B49" s="430" t="s">
        <v>55</v>
      </c>
      <c r="C49" s="5"/>
      <c r="D49" s="599" t="s">
        <v>62</v>
      </c>
      <c r="E49" s="600"/>
      <c r="F49" s="600"/>
      <c r="G49" s="600"/>
      <c r="H49" s="600"/>
      <c r="I49" s="601"/>
    </row>
    <row r="50" spans="1:9" x14ac:dyDescent="0.25">
      <c r="A50" s="100"/>
      <c r="B50" s="6"/>
      <c r="C50" s="6"/>
      <c r="D50" s="6"/>
      <c r="E50" s="6"/>
      <c r="F50" s="6"/>
      <c r="G50" s="6"/>
      <c r="H50" s="6"/>
      <c r="I50" s="101"/>
    </row>
    <row r="51" spans="1:9" ht="15.75" thickBot="1" x14ac:dyDescent="0.3">
      <c r="A51" s="217"/>
      <c r="B51" s="218"/>
      <c r="C51" s="218"/>
      <c r="D51" s="218"/>
      <c r="E51" s="218"/>
      <c r="F51" s="218"/>
      <c r="G51" s="218"/>
      <c r="H51" s="218"/>
      <c r="I51" s="219"/>
    </row>
    <row r="52" spans="1:9" x14ac:dyDescent="0.25">
      <c r="A52" s="237" t="s">
        <v>63</v>
      </c>
      <c r="B52" s="238"/>
      <c r="C52" s="238"/>
      <c r="D52" s="583" t="s">
        <v>64</v>
      </c>
      <c r="E52" s="583"/>
      <c r="F52" s="583"/>
      <c r="G52" s="583"/>
      <c r="H52" s="238"/>
      <c r="I52" s="239"/>
    </row>
    <row r="53" spans="1:9" x14ac:dyDescent="0.25">
      <c r="A53" s="240"/>
      <c r="B53" s="241"/>
      <c r="C53" s="241"/>
      <c r="D53" s="584"/>
      <c r="E53" s="584"/>
      <c r="F53" s="584"/>
      <c r="G53" s="584"/>
      <c r="H53" s="241"/>
      <c r="I53" s="242"/>
    </row>
    <row r="54" spans="1:9" ht="35.25" customHeight="1" x14ac:dyDescent="0.25">
      <c r="A54" s="556" t="s">
        <v>65</v>
      </c>
      <c r="B54" s="557"/>
      <c r="C54" s="557"/>
      <c r="D54" s="557"/>
      <c r="E54" s="557"/>
      <c r="F54" s="557"/>
      <c r="G54" s="557"/>
      <c r="H54" s="557"/>
      <c r="I54" s="558"/>
    </row>
    <row r="55" spans="1:9" ht="27.75" customHeight="1" x14ac:dyDescent="0.25">
      <c r="A55" s="559" t="s">
        <v>66</v>
      </c>
      <c r="B55" s="560"/>
      <c r="C55" s="560"/>
      <c r="D55" s="560"/>
      <c r="E55" s="560"/>
      <c r="F55" s="560"/>
      <c r="G55" s="560"/>
      <c r="H55" s="560"/>
      <c r="I55" s="561"/>
    </row>
    <row r="56" spans="1:9" ht="27" customHeight="1" x14ac:dyDescent="0.25">
      <c r="A56" s="559" t="s">
        <v>67</v>
      </c>
      <c r="B56" s="560"/>
      <c r="C56" s="560"/>
      <c r="D56" s="560"/>
      <c r="E56" s="560"/>
      <c r="F56" s="560"/>
      <c r="G56" s="560"/>
      <c r="H56" s="560"/>
      <c r="I56" s="561"/>
    </row>
    <row r="57" spans="1:9" x14ac:dyDescent="0.25">
      <c r="A57" s="240" t="s">
        <v>68</v>
      </c>
      <c r="B57" s="241"/>
      <c r="C57" s="241"/>
      <c r="D57" s="241"/>
      <c r="E57" s="241"/>
      <c r="F57" s="241"/>
      <c r="G57" s="241"/>
      <c r="H57" s="241"/>
      <c r="I57" s="242"/>
    </row>
    <row r="58" spans="1:9" ht="36.75" customHeight="1" x14ac:dyDescent="0.25">
      <c r="A58" s="562" t="s">
        <v>69</v>
      </c>
      <c r="B58" s="563"/>
      <c r="C58" s="563"/>
      <c r="D58" s="563"/>
      <c r="E58" s="563"/>
      <c r="F58" s="563"/>
      <c r="G58" s="563"/>
      <c r="H58" s="563"/>
      <c r="I58" s="564"/>
    </row>
    <row r="59" spans="1:9" ht="57" customHeight="1" thickBot="1" x14ac:dyDescent="0.3">
      <c r="A59" s="553" t="s">
        <v>70</v>
      </c>
      <c r="B59" s="554"/>
      <c r="C59" s="554"/>
      <c r="D59" s="554"/>
      <c r="E59" s="554"/>
      <c r="F59" s="554"/>
      <c r="G59" s="554"/>
      <c r="H59" s="554"/>
      <c r="I59" s="555"/>
    </row>
  </sheetData>
  <mergeCells count="51">
    <mergeCell ref="G29:I29"/>
    <mergeCell ref="A25:I25"/>
    <mergeCell ref="D52:G53"/>
    <mergeCell ref="D39:I39"/>
    <mergeCell ref="D37:I37"/>
    <mergeCell ref="A30:I30"/>
    <mergeCell ref="E31:E32"/>
    <mergeCell ref="F31:F32"/>
    <mergeCell ref="A34:I35"/>
    <mergeCell ref="D49:I49"/>
    <mergeCell ref="D47:I47"/>
    <mergeCell ref="D45:I45"/>
    <mergeCell ref="D43:I43"/>
    <mergeCell ref="D41:I41"/>
    <mergeCell ref="B28:E28"/>
    <mergeCell ref="C26:G26"/>
    <mergeCell ref="B27:G27"/>
    <mergeCell ref="A8:I9"/>
    <mergeCell ref="A11:I11"/>
    <mergeCell ref="A59:I59"/>
    <mergeCell ref="A54:I54"/>
    <mergeCell ref="A55:I55"/>
    <mergeCell ref="A56:I56"/>
    <mergeCell ref="A58:I58"/>
    <mergeCell ref="A23:B23"/>
    <mergeCell ref="C23:E24"/>
    <mergeCell ref="A22:I22"/>
    <mergeCell ref="F23:I24"/>
    <mergeCell ref="A15:B15"/>
    <mergeCell ref="C15:I15"/>
    <mergeCell ref="C29:E29"/>
    <mergeCell ref="A19:B19"/>
    <mergeCell ref="A7:I7"/>
    <mergeCell ref="H13:I13"/>
    <mergeCell ref="A4:I5"/>
    <mergeCell ref="A1:B3"/>
    <mergeCell ref="C1:F1"/>
    <mergeCell ref="G1:I1"/>
    <mergeCell ref="C2:I2"/>
    <mergeCell ref="C3:E3"/>
    <mergeCell ref="F3:G3"/>
    <mergeCell ref="H3:I3"/>
    <mergeCell ref="A6:I6"/>
    <mergeCell ref="H12:I12"/>
    <mergeCell ref="A20:B20"/>
    <mergeCell ref="A16:B16"/>
    <mergeCell ref="C16:I16"/>
    <mergeCell ref="A17:B17"/>
    <mergeCell ref="A18:B18"/>
    <mergeCell ref="H18:I18"/>
    <mergeCell ref="C20:F20"/>
  </mergeCells>
  <hyperlinks>
    <hyperlink ref="B39" location="'REG PREV'!A1" display="IR" xr:uid="{00000000-0004-0000-0100-000000000000}"/>
    <hyperlink ref="B41" location="MOD!A1" display="IR" xr:uid="{00000000-0004-0000-0100-000001000000}"/>
    <hyperlink ref="B47" location="DESG!A1" display="IR" xr:uid="{00000000-0004-0000-0100-000002000000}"/>
    <hyperlink ref="B49" location="CPFE!A1" display="IR" xr:uid="{00000000-0004-0000-0100-000003000000}"/>
    <hyperlink ref="B45" location="AUTORIZA!A1" display="IR" xr:uid="{00000000-0004-0000-0100-000004000000}"/>
    <hyperlink ref="B43" location="CERTIF!A1" display="IR" xr:uid="{00000000-0004-0000-0100-000005000000}"/>
    <hyperlink ref="A23" location="'NOTIFICACIÓN ELECTRÓNICA'!A1" display="Ver condiciones" xr:uid="{00000000-0004-0000-0100-000006000000}"/>
    <hyperlink ref="B37" location="'REG AUT'!A1" display="IR" xr:uid="{00000000-0004-0000-0100-000007000000}"/>
    <hyperlink ref="D49:I49" location="CPFE!A1" display="CANCELACIÓN (PÉRDIDA DE FUERZA EJECUTORIA)" xr:uid="{00000000-0004-0000-0100-000008000000}"/>
    <hyperlink ref="D47:I47" location="DESG!A1" display="DESGLOSE" xr:uid="{00000000-0004-0000-0100-000009000000}"/>
    <hyperlink ref="D45:I45" location="AUTORIZA!A1" display="AUTORIZACIÓN CON O SIN REGISTRO SANITARIO" xr:uid="{00000000-0004-0000-0100-00000A000000}"/>
    <hyperlink ref="D43:I43" location="CERTIF!A1" display="CERTIFICACIÓN CON O SIN REGISTRO SANITARIO" xr:uid="{00000000-0004-0000-0100-00000B000000}"/>
    <hyperlink ref="D41:I41" location="MOD!A1" display="MODIFICACIÓN" xr:uid="{00000000-0004-0000-0100-00000C000000}"/>
    <hyperlink ref="D39:I39" location="'REG PREV'!A1" display="EXPEDICIÓN DE REGISTRO SANITARIO O RENOVACIÓN CON ESTUDIO PREVIO  " xr:uid="{00000000-0004-0000-0100-00000D000000}"/>
    <hyperlink ref="D37:I37" location="'REG AUT'!A1" display="EXPEDICIÓN DE REGISTRO SANITARIO O RENOVACIÓN AUTOMÁTICO" xr:uid="{00000000-0004-0000-0100-00000E000000}"/>
  </hyperlinks>
  <printOptions horizontalCentered="1" verticalCentered="1"/>
  <pageMargins left="0.70866141732283472" right="0.70866141732283472" top="0.74803149606299213" bottom="0.74803149606299213" header="0.31496062992125984" footer="0.31496062992125984"/>
  <pageSetup paperSize="14"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67" r:id="rId4" name="Option Button 319">
              <controlPr defaultSize="0" autoFill="0" autoLine="0" autoPict="0">
                <anchor moveWithCells="1">
                  <from>
                    <xdr:col>1</xdr:col>
                    <xdr:colOff>323850</xdr:colOff>
                    <xdr:row>23</xdr:row>
                    <xdr:rowOff>9525</xdr:rowOff>
                  </from>
                  <to>
                    <xdr:col>1</xdr:col>
                    <xdr:colOff>904875</xdr:colOff>
                    <xdr:row>23</xdr:row>
                    <xdr:rowOff>352425</xdr:rowOff>
                  </to>
                </anchor>
              </controlPr>
            </control>
          </mc:Choice>
        </mc:AlternateContent>
        <mc:AlternateContent xmlns:mc="http://schemas.openxmlformats.org/markup-compatibility/2006">
          <mc:Choice Requires="x14">
            <control shapeId="2368" r:id="rId5" name="Option Button 320">
              <controlPr defaultSize="0" autoFill="0" autoLine="0" autoPict="0">
                <anchor moveWithCells="1">
                  <from>
                    <xdr:col>1</xdr:col>
                    <xdr:colOff>323850</xdr:colOff>
                    <xdr:row>22</xdr:row>
                    <xdr:rowOff>314325</xdr:rowOff>
                  </from>
                  <to>
                    <xdr:col>1</xdr:col>
                    <xdr:colOff>904875</xdr:colOff>
                    <xdr:row>23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Normal="100" zoomScaleSheetLayoutView="100" workbookViewId="0">
      <selection activeCell="A6" sqref="A6:P22"/>
    </sheetView>
  </sheetViews>
  <sheetFormatPr baseColWidth="10" defaultColWidth="11.42578125" defaultRowHeight="15" x14ac:dyDescent="0.25"/>
  <cols>
    <col min="1" max="16" width="6.7109375" customWidth="1"/>
  </cols>
  <sheetData>
    <row r="1" spans="1:16" x14ac:dyDescent="0.25">
      <c r="A1" s="611"/>
      <c r="B1" s="612"/>
      <c r="C1" s="613"/>
      <c r="D1" s="620" t="str">
        <f>INSTRUCTIVO!C1</f>
        <v>ASEGURAMIENTO SANITARIO</v>
      </c>
      <c r="E1" s="621"/>
      <c r="F1" s="621"/>
      <c r="G1" s="621"/>
      <c r="H1" s="621"/>
      <c r="I1" s="622"/>
      <c r="J1" s="620" t="str">
        <f>INSTRUCTIVO!G1</f>
        <v>REGISTROS SANITARIOS Y TRAMITES ASOCIADOS</v>
      </c>
      <c r="K1" s="621"/>
      <c r="L1" s="621"/>
      <c r="M1" s="621"/>
      <c r="N1" s="621"/>
      <c r="O1" s="621"/>
      <c r="P1" s="622"/>
    </row>
    <row r="2" spans="1:16" ht="27" customHeight="1" x14ac:dyDescent="0.25">
      <c r="A2" s="614"/>
      <c r="B2" s="615"/>
      <c r="C2" s="616"/>
      <c r="D2" s="623" t="str">
        <f>INSTRUCTIVO!C2</f>
        <v>FORMATO ÚNICO DE DILIGENCIAMIENTO DE REACTIVOS DE DIAGNÓSTICO IN VITRO</v>
      </c>
      <c r="E2" s="624"/>
      <c r="F2" s="624"/>
      <c r="G2" s="624"/>
      <c r="H2" s="624"/>
      <c r="I2" s="624"/>
      <c r="J2" s="624"/>
      <c r="K2" s="624"/>
      <c r="L2" s="624"/>
      <c r="M2" s="624"/>
      <c r="N2" s="624"/>
      <c r="O2" s="624"/>
      <c r="P2" s="625"/>
    </row>
    <row r="3" spans="1:16" ht="15.75" thickBot="1" x14ac:dyDescent="0.3">
      <c r="A3" s="617"/>
      <c r="B3" s="618"/>
      <c r="C3" s="619"/>
      <c r="D3" s="626" t="str">
        <f>INSTRUCTIVO!C3</f>
        <v>Código: ASS-RSA-FM006</v>
      </c>
      <c r="E3" s="627"/>
      <c r="F3" s="627"/>
      <c r="G3" s="628"/>
      <c r="H3" s="626" t="str">
        <f>INSTRUCTIVO!F3</f>
        <v>Versión: 13</v>
      </c>
      <c r="I3" s="627"/>
      <c r="J3" s="627"/>
      <c r="K3" s="628"/>
      <c r="L3" s="626" t="str">
        <f>INSTRUCTIVO!H3</f>
        <v>Fecha de Emisión: 2025-11-06</v>
      </c>
      <c r="M3" s="627"/>
      <c r="N3" s="627"/>
      <c r="O3" s="627"/>
      <c r="P3" s="628"/>
    </row>
    <row r="4" spans="1:16" ht="15.75" thickTop="1" x14ac:dyDescent="0.25">
      <c r="A4" s="102"/>
      <c r="B4" s="102"/>
      <c r="C4" s="102"/>
      <c r="D4" s="103"/>
      <c r="E4" s="103"/>
      <c r="F4" s="103"/>
      <c r="G4" s="103"/>
      <c r="H4" s="103"/>
      <c r="I4" s="103"/>
      <c r="J4" s="103"/>
      <c r="K4" s="103"/>
      <c r="L4" s="103"/>
      <c r="M4" s="103"/>
      <c r="N4" s="103"/>
      <c r="O4" s="103"/>
      <c r="P4" s="103"/>
    </row>
    <row r="5" spans="1:16" x14ac:dyDescent="0.25">
      <c r="A5" s="629" t="s">
        <v>71</v>
      </c>
      <c r="B5" s="629"/>
      <c r="C5" s="629"/>
      <c r="D5" s="629"/>
      <c r="E5" s="629"/>
      <c r="F5" s="629"/>
      <c r="G5" s="629"/>
      <c r="H5" s="629"/>
      <c r="I5" s="629"/>
      <c r="J5" s="629"/>
      <c r="K5" s="629"/>
      <c r="L5" s="629"/>
      <c r="M5" s="629"/>
      <c r="N5" s="629"/>
      <c r="O5" s="629"/>
      <c r="P5" s="629"/>
    </row>
    <row r="6" spans="1:16" ht="106.5" customHeight="1" x14ac:dyDescent="0.25">
      <c r="A6" s="602" t="s">
        <v>72</v>
      </c>
      <c r="B6" s="603"/>
      <c r="C6" s="603"/>
      <c r="D6" s="603"/>
      <c r="E6" s="603"/>
      <c r="F6" s="603"/>
      <c r="G6" s="603"/>
      <c r="H6" s="603"/>
      <c r="I6" s="603"/>
      <c r="J6" s="603"/>
      <c r="K6" s="603"/>
      <c r="L6" s="603"/>
      <c r="M6" s="603"/>
      <c r="N6" s="603"/>
      <c r="O6" s="603"/>
      <c r="P6" s="604"/>
    </row>
    <row r="7" spans="1:16" ht="38.25" customHeight="1" x14ac:dyDescent="0.25">
      <c r="A7" s="605"/>
      <c r="B7" s="606"/>
      <c r="C7" s="606"/>
      <c r="D7" s="606"/>
      <c r="E7" s="606"/>
      <c r="F7" s="606"/>
      <c r="G7" s="606"/>
      <c r="H7" s="606"/>
      <c r="I7" s="606"/>
      <c r="J7" s="606"/>
      <c r="K7" s="606"/>
      <c r="L7" s="606"/>
      <c r="M7" s="606"/>
      <c r="N7" s="606"/>
      <c r="O7" s="606"/>
      <c r="P7" s="607"/>
    </row>
    <row r="8" spans="1:16" ht="38.25" customHeight="1" x14ac:dyDescent="0.25">
      <c r="A8" s="605"/>
      <c r="B8" s="606"/>
      <c r="C8" s="606"/>
      <c r="D8" s="606"/>
      <c r="E8" s="606"/>
      <c r="F8" s="606"/>
      <c r="G8" s="606"/>
      <c r="H8" s="606"/>
      <c r="I8" s="606"/>
      <c r="J8" s="606"/>
      <c r="K8" s="606"/>
      <c r="L8" s="606"/>
      <c r="M8" s="606"/>
      <c r="N8" s="606"/>
      <c r="O8" s="606"/>
      <c r="P8" s="607"/>
    </row>
    <row r="9" spans="1:16" ht="38.25" customHeight="1" x14ac:dyDescent="0.25">
      <c r="A9" s="605"/>
      <c r="B9" s="606"/>
      <c r="C9" s="606"/>
      <c r="D9" s="606"/>
      <c r="E9" s="606"/>
      <c r="F9" s="606"/>
      <c r="G9" s="606"/>
      <c r="H9" s="606"/>
      <c r="I9" s="606"/>
      <c r="J9" s="606"/>
      <c r="K9" s="606"/>
      <c r="L9" s="606"/>
      <c r="M9" s="606"/>
      <c r="N9" s="606"/>
      <c r="O9" s="606"/>
      <c r="P9" s="607"/>
    </row>
    <row r="10" spans="1:16" ht="38.25" customHeight="1" x14ac:dyDescent="0.25">
      <c r="A10" s="605"/>
      <c r="B10" s="606"/>
      <c r="C10" s="606"/>
      <c r="D10" s="606"/>
      <c r="E10" s="606"/>
      <c r="F10" s="606"/>
      <c r="G10" s="606"/>
      <c r="H10" s="606"/>
      <c r="I10" s="606"/>
      <c r="J10" s="606"/>
      <c r="K10" s="606"/>
      <c r="L10" s="606"/>
      <c r="M10" s="606"/>
      <c r="N10" s="606"/>
      <c r="O10" s="606"/>
      <c r="P10" s="607"/>
    </row>
    <row r="11" spans="1:16" ht="38.25" customHeight="1" x14ac:dyDescent="0.25">
      <c r="A11" s="605"/>
      <c r="B11" s="606"/>
      <c r="C11" s="606"/>
      <c r="D11" s="606"/>
      <c r="E11" s="606"/>
      <c r="F11" s="606"/>
      <c r="G11" s="606"/>
      <c r="H11" s="606"/>
      <c r="I11" s="606"/>
      <c r="J11" s="606"/>
      <c r="K11" s="606"/>
      <c r="L11" s="606"/>
      <c r="M11" s="606"/>
      <c r="N11" s="606"/>
      <c r="O11" s="606"/>
      <c r="P11" s="607"/>
    </row>
    <row r="12" spans="1:16" ht="38.25" customHeight="1" x14ac:dyDescent="0.25">
      <c r="A12" s="605"/>
      <c r="B12" s="606"/>
      <c r="C12" s="606"/>
      <c r="D12" s="606"/>
      <c r="E12" s="606"/>
      <c r="F12" s="606"/>
      <c r="G12" s="606"/>
      <c r="H12" s="606"/>
      <c r="I12" s="606"/>
      <c r="J12" s="606"/>
      <c r="K12" s="606"/>
      <c r="L12" s="606"/>
      <c r="M12" s="606"/>
      <c r="N12" s="606"/>
      <c r="O12" s="606"/>
      <c r="P12" s="607"/>
    </row>
    <row r="13" spans="1:16" ht="38.25" customHeight="1" x14ac:dyDescent="0.25">
      <c r="A13" s="605"/>
      <c r="B13" s="606"/>
      <c r="C13" s="606"/>
      <c r="D13" s="606"/>
      <c r="E13" s="606"/>
      <c r="F13" s="606"/>
      <c r="G13" s="606"/>
      <c r="H13" s="606"/>
      <c r="I13" s="606"/>
      <c r="J13" s="606"/>
      <c r="K13" s="606"/>
      <c r="L13" s="606"/>
      <c r="M13" s="606"/>
      <c r="N13" s="606"/>
      <c r="O13" s="606"/>
      <c r="P13" s="607"/>
    </row>
    <row r="14" spans="1:16" ht="38.25" customHeight="1" x14ac:dyDescent="0.25">
      <c r="A14" s="605"/>
      <c r="B14" s="606"/>
      <c r="C14" s="606"/>
      <c r="D14" s="606"/>
      <c r="E14" s="606"/>
      <c r="F14" s="606"/>
      <c r="G14" s="606"/>
      <c r="H14" s="606"/>
      <c r="I14" s="606"/>
      <c r="J14" s="606"/>
      <c r="K14" s="606"/>
      <c r="L14" s="606"/>
      <c r="M14" s="606"/>
      <c r="N14" s="606"/>
      <c r="O14" s="606"/>
      <c r="P14" s="607"/>
    </row>
    <row r="15" spans="1:16" ht="38.25" customHeight="1" x14ac:dyDescent="0.25">
      <c r="A15" s="605"/>
      <c r="B15" s="606"/>
      <c r="C15" s="606"/>
      <c r="D15" s="606"/>
      <c r="E15" s="606"/>
      <c r="F15" s="606"/>
      <c r="G15" s="606"/>
      <c r="H15" s="606"/>
      <c r="I15" s="606"/>
      <c r="J15" s="606"/>
      <c r="K15" s="606"/>
      <c r="L15" s="606"/>
      <c r="M15" s="606"/>
      <c r="N15" s="606"/>
      <c r="O15" s="606"/>
      <c r="P15" s="607"/>
    </row>
    <row r="16" spans="1:16" ht="38.25" customHeight="1" x14ac:dyDescent="0.25">
      <c r="A16" s="605"/>
      <c r="B16" s="606"/>
      <c r="C16" s="606"/>
      <c r="D16" s="606"/>
      <c r="E16" s="606"/>
      <c r="F16" s="606"/>
      <c r="G16" s="606"/>
      <c r="H16" s="606"/>
      <c r="I16" s="606"/>
      <c r="J16" s="606"/>
      <c r="K16" s="606"/>
      <c r="L16" s="606"/>
      <c r="M16" s="606"/>
      <c r="N16" s="606"/>
      <c r="O16" s="606"/>
      <c r="P16" s="607"/>
    </row>
    <row r="17" spans="1:16" ht="38.25" customHeight="1" x14ac:dyDescent="0.25">
      <c r="A17" s="605"/>
      <c r="B17" s="606"/>
      <c r="C17" s="606"/>
      <c r="D17" s="606"/>
      <c r="E17" s="606"/>
      <c r="F17" s="606"/>
      <c r="G17" s="606"/>
      <c r="H17" s="606"/>
      <c r="I17" s="606"/>
      <c r="J17" s="606"/>
      <c r="K17" s="606"/>
      <c r="L17" s="606"/>
      <c r="M17" s="606"/>
      <c r="N17" s="606"/>
      <c r="O17" s="606"/>
      <c r="P17" s="607"/>
    </row>
    <row r="18" spans="1:16" ht="38.25" customHeight="1" x14ac:dyDescent="0.25">
      <c r="A18" s="605"/>
      <c r="B18" s="606"/>
      <c r="C18" s="606"/>
      <c r="D18" s="606"/>
      <c r="E18" s="606"/>
      <c r="F18" s="606"/>
      <c r="G18" s="606"/>
      <c r="H18" s="606"/>
      <c r="I18" s="606"/>
      <c r="J18" s="606"/>
      <c r="K18" s="606"/>
      <c r="L18" s="606"/>
      <c r="M18" s="606"/>
      <c r="N18" s="606"/>
      <c r="O18" s="606"/>
      <c r="P18" s="607"/>
    </row>
    <row r="19" spans="1:16" ht="38.25" customHeight="1" x14ac:dyDescent="0.25">
      <c r="A19" s="605"/>
      <c r="B19" s="606"/>
      <c r="C19" s="606"/>
      <c r="D19" s="606"/>
      <c r="E19" s="606"/>
      <c r="F19" s="606"/>
      <c r="G19" s="606"/>
      <c r="H19" s="606"/>
      <c r="I19" s="606"/>
      <c r="J19" s="606"/>
      <c r="K19" s="606"/>
      <c r="L19" s="606"/>
      <c r="M19" s="606"/>
      <c r="N19" s="606"/>
      <c r="O19" s="606"/>
      <c r="P19" s="607"/>
    </row>
    <row r="20" spans="1:16" ht="38.25" customHeight="1" x14ac:dyDescent="0.25">
      <c r="A20" s="605"/>
      <c r="B20" s="606"/>
      <c r="C20" s="606"/>
      <c r="D20" s="606"/>
      <c r="E20" s="606"/>
      <c r="F20" s="606"/>
      <c r="G20" s="606"/>
      <c r="H20" s="606"/>
      <c r="I20" s="606"/>
      <c r="J20" s="606"/>
      <c r="K20" s="606"/>
      <c r="L20" s="606"/>
      <c r="M20" s="606"/>
      <c r="N20" s="606"/>
      <c r="O20" s="606"/>
      <c r="P20" s="607"/>
    </row>
    <row r="21" spans="1:16" ht="38.25" customHeight="1" x14ac:dyDescent="0.25">
      <c r="A21" s="605"/>
      <c r="B21" s="606"/>
      <c r="C21" s="606"/>
      <c r="D21" s="606"/>
      <c r="E21" s="606"/>
      <c r="F21" s="606"/>
      <c r="G21" s="606"/>
      <c r="H21" s="606"/>
      <c r="I21" s="606"/>
      <c r="J21" s="606"/>
      <c r="K21" s="606"/>
      <c r="L21" s="606"/>
      <c r="M21" s="606"/>
      <c r="N21" s="606"/>
      <c r="O21" s="606"/>
      <c r="P21" s="607"/>
    </row>
    <row r="22" spans="1:16" ht="75.75" customHeight="1" x14ac:dyDescent="0.25">
      <c r="A22" s="608"/>
      <c r="B22" s="609"/>
      <c r="C22" s="609"/>
      <c r="D22" s="609"/>
      <c r="E22" s="609"/>
      <c r="F22" s="609"/>
      <c r="G22" s="609"/>
      <c r="H22" s="609"/>
      <c r="I22" s="609"/>
      <c r="J22" s="609"/>
      <c r="K22" s="609"/>
      <c r="L22" s="609"/>
      <c r="M22" s="609"/>
      <c r="N22" s="609"/>
      <c r="O22" s="609"/>
      <c r="P22" s="610"/>
    </row>
  </sheetData>
  <mergeCells count="9">
    <mergeCell ref="A6:P22"/>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V103"/>
  <sheetViews>
    <sheetView showGridLines="0" view="pageBreakPreview" topLeftCell="D1" zoomScale="86" zoomScaleNormal="86" zoomScaleSheetLayoutView="86" workbookViewId="0">
      <selection activeCell="C6" sqref="C6:F6"/>
    </sheetView>
  </sheetViews>
  <sheetFormatPr baseColWidth="10" defaultColWidth="11.42578125" defaultRowHeight="15" x14ac:dyDescent="0.25"/>
  <cols>
    <col min="1" max="1" width="4.42578125" style="106" customWidth="1"/>
    <col min="2" max="2" width="9.140625" style="106" customWidth="1"/>
    <col min="3" max="3" width="26.140625" style="106" customWidth="1"/>
    <col min="4" max="4" width="31.85546875" style="106" customWidth="1"/>
    <col min="5" max="5" width="4.5703125" style="106" customWidth="1"/>
    <col min="6" max="6" width="18.7109375" style="106" customWidth="1"/>
    <col min="7" max="7" width="16.140625" style="106" customWidth="1"/>
    <col min="8" max="8" width="14.42578125" style="106" customWidth="1"/>
    <col min="9" max="9" width="14.140625" style="106" customWidth="1"/>
    <col min="10" max="10" width="23" style="106" customWidth="1"/>
    <col min="11" max="11" width="11.5703125" style="106" customWidth="1"/>
    <col min="12" max="12" width="9.5703125" style="106" customWidth="1"/>
    <col min="13" max="13" width="39.140625" style="106" customWidth="1"/>
    <col min="14" max="19" width="11.42578125" style="106"/>
    <col min="20" max="20" width="55.42578125" style="106" customWidth="1"/>
    <col min="21" max="21" width="22.85546875" style="106" customWidth="1"/>
    <col min="22" max="16384" width="11.42578125" style="106"/>
  </cols>
  <sheetData>
    <row r="1" spans="1:20" ht="15" customHeight="1" x14ac:dyDescent="0.25">
      <c r="A1" s="824"/>
      <c r="B1" s="825"/>
      <c r="C1" s="838" t="str">
        <f>INSTRUCTIVO!C1</f>
        <v>ASEGURAMIENTO SANITARIO</v>
      </c>
      <c r="D1" s="839"/>
      <c r="E1" s="839"/>
      <c r="F1" s="839"/>
      <c r="G1" s="840"/>
      <c r="H1" s="840"/>
      <c r="I1" s="840"/>
      <c r="J1" s="840"/>
      <c r="K1" s="840"/>
      <c r="L1" s="840"/>
      <c r="M1" s="841"/>
    </row>
    <row r="2" spans="1:20" ht="28.5" customHeight="1" x14ac:dyDescent="0.25">
      <c r="A2" s="826"/>
      <c r="B2" s="827"/>
      <c r="C2" s="842" t="str">
        <f>INSTRUCTIVO!C2</f>
        <v>FORMATO ÚNICO DE DILIGENCIAMIENTO DE REACTIVOS DE DIAGNÓSTICO IN VITRO</v>
      </c>
      <c r="D2" s="843"/>
      <c r="E2" s="843"/>
      <c r="F2" s="843"/>
      <c r="G2" s="843"/>
      <c r="H2" s="843"/>
      <c r="I2" s="843"/>
      <c r="J2" s="843"/>
      <c r="K2" s="843"/>
      <c r="L2" s="843"/>
      <c r="M2" s="844"/>
    </row>
    <row r="3" spans="1:20" ht="15" customHeight="1" thickBot="1" x14ac:dyDescent="0.3">
      <c r="A3" s="828"/>
      <c r="B3" s="829"/>
      <c r="C3" s="848" t="str">
        <f>INSTRUCTIVO!C3</f>
        <v>Código: ASS-RSA-FM006</v>
      </c>
      <c r="D3" s="849"/>
      <c r="E3" s="850"/>
      <c r="F3" s="630" t="str">
        <f>INSTRUCTIVO!F3</f>
        <v>Versión: 13</v>
      </c>
      <c r="G3" s="631"/>
      <c r="H3" s="632"/>
      <c r="I3" s="845" t="str">
        <f>INSTRUCTIVO!H3</f>
        <v>Fecha de Emisión: 2025-11-06</v>
      </c>
      <c r="J3" s="846"/>
      <c r="K3" s="846"/>
      <c r="L3" s="846"/>
      <c r="M3" s="847"/>
    </row>
    <row r="4" spans="1:20" ht="25.5" customHeight="1" thickBot="1" x14ac:dyDescent="0.3">
      <c r="A4" s="856" t="s">
        <v>73</v>
      </c>
      <c r="B4" s="857"/>
      <c r="C4" s="857"/>
      <c r="D4" s="857"/>
      <c r="E4" s="857"/>
      <c r="F4" s="857"/>
      <c r="G4" s="857"/>
      <c r="H4" s="857"/>
      <c r="I4" s="857"/>
      <c r="J4" s="857"/>
      <c r="K4" s="857"/>
      <c r="L4" s="857"/>
      <c r="M4" s="858"/>
    </row>
    <row r="5" spans="1:20" ht="25.5" customHeight="1" x14ac:dyDescent="0.25">
      <c r="A5" s="360"/>
      <c r="B5" s="361"/>
      <c r="C5" s="361"/>
      <c r="D5" s="361"/>
      <c r="E5" s="361"/>
      <c r="F5" s="361"/>
      <c r="G5" s="361"/>
      <c r="H5" s="361"/>
      <c r="I5" s="361"/>
      <c r="J5" s="361"/>
      <c r="K5" s="361"/>
      <c r="L5" s="361"/>
      <c r="M5" s="362"/>
    </row>
    <row r="6" spans="1:20" ht="115.15" customHeight="1" x14ac:dyDescent="0.25">
      <c r="A6" s="830" t="s">
        <v>74</v>
      </c>
      <c r="B6" s="831"/>
      <c r="C6" s="738" t="s">
        <v>75</v>
      </c>
      <c r="D6" s="739"/>
      <c r="E6" s="739"/>
      <c r="F6" s="739"/>
      <c r="G6" s="871" t="s">
        <v>76</v>
      </c>
      <c r="H6" s="872"/>
      <c r="I6" s="860"/>
      <c r="J6" s="703">
        <v>15</v>
      </c>
      <c r="K6" s="704"/>
      <c r="L6" s="704"/>
      <c r="M6" s="705"/>
      <c r="T6" s="162" t="str">
        <f>C6&amp;J6</f>
        <v>RENOVACION 15</v>
      </c>
    </row>
    <row r="7" spans="1:20" ht="66.599999999999994" customHeight="1" x14ac:dyDescent="0.25">
      <c r="A7" s="832"/>
      <c r="B7" s="833"/>
      <c r="C7" s="738" t="str">
        <f>VLOOKUP(T6,programacion!$U$6:$Z$247,6,0)</f>
        <v>TARIFA ORDINARIA - 1 (un) producto. Sume 20.01 UVB por producto adicional.</v>
      </c>
      <c r="D7" s="739"/>
      <c r="E7" s="739"/>
      <c r="F7" s="739"/>
      <c r="G7" s="739"/>
      <c r="H7" s="739"/>
      <c r="I7" s="739"/>
      <c r="J7" s="739"/>
      <c r="K7" s="739"/>
      <c r="L7" s="739"/>
      <c r="M7" s="740"/>
      <c r="T7" s="162"/>
    </row>
    <row r="8" spans="1:20" ht="11.45" customHeight="1" x14ac:dyDescent="0.25">
      <c r="A8" s="363"/>
      <c r="B8" s="364"/>
      <c r="C8" s="364"/>
      <c r="D8" s="364"/>
      <c r="E8" s="364"/>
      <c r="F8" s="364"/>
      <c r="G8" s="365"/>
      <c r="H8" s="365"/>
      <c r="I8" s="364"/>
      <c r="J8" s="364"/>
      <c r="K8" s="364"/>
      <c r="L8" s="366"/>
      <c r="M8" s="367"/>
      <c r="T8" s="141"/>
    </row>
    <row r="9" spans="1:20" ht="24" customHeight="1" x14ac:dyDescent="0.25">
      <c r="A9" s="864" t="s">
        <v>77</v>
      </c>
      <c r="B9" s="865"/>
      <c r="C9" s="834">
        <f>VLOOKUP(T6,programacion!$U$6:$Y$247,4,0)</f>
        <v>3040</v>
      </c>
      <c r="D9" s="835"/>
      <c r="E9" s="835"/>
      <c r="F9" s="835"/>
      <c r="G9" s="731" t="s">
        <v>78</v>
      </c>
      <c r="H9" s="732"/>
      <c r="I9" s="732"/>
      <c r="J9" s="732"/>
      <c r="K9" s="733"/>
      <c r="L9" s="834">
        <f>VLOOKUP(T6,programacion!$U$6:$Y$247,5,FALSE)</f>
        <v>1400.45</v>
      </c>
      <c r="M9" s="863"/>
      <c r="T9" s="141"/>
    </row>
    <row r="10" spans="1:20" ht="5.45" customHeight="1" x14ac:dyDescent="0.25">
      <c r="A10" s="368"/>
      <c r="B10" s="369"/>
      <c r="C10" s="370"/>
      <c r="D10" s="370"/>
      <c r="E10" s="370"/>
      <c r="F10" s="370"/>
      <c r="G10" s="370"/>
      <c r="H10" s="370"/>
      <c r="I10" s="370"/>
      <c r="J10" s="370"/>
      <c r="K10" s="370"/>
      <c r="L10" s="370"/>
      <c r="M10" s="371"/>
    </row>
    <row r="11" spans="1:20" ht="34.5" customHeight="1" x14ac:dyDescent="0.25">
      <c r="A11" s="859" t="s">
        <v>79</v>
      </c>
      <c r="B11" s="860"/>
      <c r="C11" s="854"/>
      <c r="D11" s="855"/>
      <c r="E11" s="861" t="s">
        <v>80</v>
      </c>
      <c r="F11" s="862"/>
      <c r="G11" s="915"/>
      <c r="H11" s="916"/>
      <c r="I11" s="133" t="s">
        <v>81</v>
      </c>
      <c r="J11" s="706"/>
      <c r="K11" s="707"/>
      <c r="L11" s="707"/>
      <c r="M11" s="708"/>
    </row>
    <row r="12" spans="1:20" ht="24.75" customHeight="1" x14ac:dyDescent="0.25">
      <c r="A12" s="866" t="s">
        <v>82</v>
      </c>
      <c r="B12" s="867"/>
      <c r="C12" s="867"/>
      <c r="D12" s="867"/>
      <c r="E12" s="867"/>
      <c r="F12" s="867"/>
      <c r="G12" s="867"/>
      <c r="H12" s="867"/>
      <c r="I12" s="867"/>
      <c r="J12" s="867"/>
      <c r="K12" s="867"/>
      <c r="L12" s="867"/>
      <c r="M12" s="868"/>
    </row>
    <row r="13" spans="1:20" ht="24" customHeight="1" x14ac:dyDescent="0.25">
      <c r="A13" s="851" t="s">
        <v>83</v>
      </c>
      <c r="B13" s="852"/>
      <c r="C13" s="852"/>
      <c r="D13" s="852"/>
      <c r="E13" s="852"/>
      <c r="F13" s="852"/>
      <c r="G13" s="852"/>
      <c r="H13" s="852"/>
      <c r="I13" s="852"/>
      <c r="J13" s="852"/>
      <c r="K13" s="852"/>
      <c r="L13" s="852"/>
      <c r="M13" s="853"/>
    </row>
    <row r="14" spans="1:20" ht="18.75" customHeight="1" x14ac:dyDescent="0.25">
      <c r="A14" s="873" t="s">
        <v>84</v>
      </c>
      <c r="B14" s="874"/>
      <c r="C14" s="874"/>
      <c r="D14" s="874"/>
      <c r="E14" s="875"/>
      <c r="F14" s="917" t="s">
        <v>85</v>
      </c>
      <c r="G14" s="874"/>
      <c r="H14" s="874"/>
      <c r="I14" s="874"/>
      <c r="J14" s="874"/>
      <c r="K14" s="874"/>
      <c r="L14" s="874"/>
      <c r="M14" s="918"/>
    </row>
    <row r="15" spans="1:20" x14ac:dyDescent="0.25">
      <c r="A15" s="413" t="s">
        <v>86</v>
      </c>
      <c r="B15" s="869"/>
      <c r="C15" s="869"/>
      <c r="D15" s="869"/>
      <c r="E15" s="870"/>
      <c r="F15" s="927"/>
      <c r="G15" s="869"/>
      <c r="H15" s="869"/>
      <c r="I15" s="869"/>
      <c r="J15" s="869"/>
      <c r="K15" s="869"/>
      <c r="L15" s="869"/>
      <c r="M15" s="928"/>
    </row>
    <row r="16" spans="1:20" x14ac:dyDescent="0.25">
      <c r="A16" s="413" t="s">
        <v>87</v>
      </c>
      <c r="B16" s="321"/>
      <c r="C16" s="321"/>
      <c r="D16" s="321"/>
      <c r="E16" s="323"/>
      <c r="F16" s="927"/>
      <c r="G16" s="869"/>
      <c r="H16" s="869"/>
      <c r="I16" s="869"/>
      <c r="J16" s="869"/>
      <c r="K16" s="869"/>
      <c r="L16" s="869"/>
      <c r="M16" s="928"/>
    </row>
    <row r="17" spans="1:22" x14ac:dyDescent="0.25">
      <c r="A17" s="413" t="s">
        <v>88</v>
      </c>
      <c r="B17" s="321"/>
      <c r="C17" s="321"/>
      <c r="D17" s="321"/>
      <c r="E17" s="323"/>
      <c r="F17" s="927"/>
      <c r="G17" s="869"/>
      <c r="H17" s="869"/>
      <c r="I17" s="869"/>
      <c r="J17" s="869"/>
      <c r="K17" s="869"/>
      <c r="L17" s="869"/>
      <c r="M17" s="928"/>
    </row>
    <row r="18" spans="1:22" ht="15" customHeight="1" x14ac:dyDescent="0.25">
      <c r="A18" s="836" t="s">
        <v>89</v>
      </c>
      <c r="B18" s="837"/>
      <c r="C18" s="837"/>
      <c r="D18" s="837"/>
      <c r="E18" s="670"/>
      <c r="F18" s="919" t="s">
        <v>85</v>
      </c>
      <c r="G18" s="837"/>
      <c r="H18" s="837"/>
      <c r="I18" s="837"/>
      <c r="J18" s="837"/>
      <c r="K18" s="837"/>
      <c r="L18" s="837"/>
      <c r="M18" s="920"/>
    </row>
    <row r="19" spans="1:22" x14ac:dyDescent="0.25">
      <c r="A19" s="413" t="s">
        <v>86</v>
      </c>
      <c r="B19" s="869"/>
      <c r="C19" s="869"/>
      <c r="D19" s="869"/>
      <c r="E19" s="870"/>
      <c r="F19" s="927"/>
      <c r="G19" s="869"/>
      <c r="H19" s="869"/>
      <c r="I19" s="869"/>
      <c r="J19" s="869"/>
      <c r="K19" s="869"/>
      <c r="L19" s="869"/>
      <c r="M19" s="928"/>
    </row>
    <row r="20" spans="1:22" x14ac:dyDescent="0.25">
      <c r="A20" s="413" t="s">
        <v>87</v>
      </c>
      <c r="B20" s="681"/>
      <c r="C20" s="681"/>
      <c r="D20" s="681"/>
      <c r="E20" s="676"/>
      <c r="F20" s="927"/>
      <c r="G20" s="869"/>
      <c r="H20" s="869"/>
      <c r="I20" s="869"/>
      <c r="J20" s="869"/>
      <c r="K20" s="869"/>
      <c r="L20" s="869"/>
      <c r="M20" s="928"/>
    </row>
    <row r="21" spans="1:22" x14ac:dyDescent="0.25">
      <c r="A21" s="413" t="s">
        <v>88</v>
      </c>
      <c r="B21" s="681"/>
      <c r="C21" s="681"/>
      <c r="D21" s="681"/>
      <c r="E21" s="676"/>
      <c r="F21" s="927"/>
      <c r="G21" s="869"/>
      <c r="H21" s="869"/>
      <c r="I21" s="869"/>
      <c r="J21" s="869"/>
      <c r="K21" s="869"/>
      <c r="L21" s="869"/>
      <c r="M21" s="928"/>
      <c r="U21" s="174"/>
      <c r="V21" s="173"/>
    </row>
    <row r="22" spans="1:22" ht="15" customHeight="1" x14ac:dyDescent="0.25">
      <c r="A22" s="836" t="s">
        <v>90</v>
      </c>
      <c r="B22" s="837"/>
      <c r="C22" s="837"/>
      <c r="D22" s="837"/>
      <c r="E22" s="670"/>
      <c r="F22" s="919" t="s">
        <v>85</v>
      </c>
      <c r="G22" s="837"/>
      <c r="H22" s="837"/>
      <c r="I22" s="837"/>
      <c r="J22" s="837"/>
      <c r="K22" s="837"/>
      <c r="L22" s="837"/>
      <c r="M22" s="920"/>
      <c r="U22" s="174"/>
      <c r="V22" s="173"/>
    </row>
    <row r="23" spans="1:22" x14ac:dyDescent="0.25">
      <c r="A23" s="413" t="s">
        <v>86</v>
      </c>
      <c r="B23" s="136"/>
      <c r="C23" s="136"/>
      <c r="D23" s="136"/>
      <c r="E23" s="137"/>
      <c r="F23" s="921"/>
      <c r="G23" s="922"/>
      <c r="H23" s="922"/>
      <c r="I23" s="922"/>
      <c r="J23" s="922"/>
      <c r="K23" s="922"/>
      <c r="L23" s="922"/>
      <c r="M23" s="923"/>
      <c r="U23" s="174"/>
      <c r="V23" s="173"/>
    </row>
    <row r="24" spans="1:22" x14ac:dyDescent="0.25">
      <c r="A24" s="413" t="s">
        <v>87</v>
      </c>
      <c r="B24" s="681"/>
      <c r="C24" s="681"/>
      <c r="D24" s="681"/>
      <c r="E24" s="676"/>
      <c r="F24" s="921"/>
      <c r="G24" s="922"/>
      <c r="H24" s="922"/>
      <c r="I24" s="922"/>
      <c r="J24" s="922"/>
      <c r="K24" s="922"/>
      <c r="L24" s="922"/>
      <c r="M24" s="923"/>
      <c r="U24" s="174"/>
      <c r="V24" s="173"/>
    </row>
    <row r="25" spans="1:22" x14ac:dyDescent="0.25">
      <c r="A25" s="417" t="s">
        <v>88</v>
      </c>
      <c r="B25" s="713"/>
      <c r="C25" s="713"/>
      <c r="D25" s="713"/>
      <c r="E25" s="687"/>
      <c r="F25" s="924"/>
      <c r="G25" s="925"/>
      <c r="H25" s="925"/>
      <c r="I25" s="925"/>
      <c r="J25" s="925"/>
      <c r="K25" s="925"/>
      <c r="L25" s="925"/>
      <c r="M25" s="926"/>
      <c r="U25" s="174"/>
      <c r="V25" s="173"/>
    </row>
    <row r="26" spans="1:22" ht="14.25" customHeight="1" x14ac:dyDescent="0.25">
      <c r="A26" s="806" t="s">
        <v>91</v>
      </c>
      <c r="B26" s="807"/>
      <c r="C26" s="807"/>
      <c r="D26" s="807"/>
      <c r="E26" s="807"/>
      <c r="F26" s="807"/>
      <c r="G26" s="807"/>
      <c r="H26" s="807"/>
      <c r="I26" s="807"/>
      <c r="J26" s="807"/>
      <c r="K26" s="807"/>
      <c r="L26" s="807"/>
      <c r="M26" s="808"/>
    </row>
    <row r="27" spans="1:22" ht="28.5" customHeight="1" x14ac:dyDescent="0.25">
      <c r="A27" s="720" t="s">
        <v>92</v>
      </c>
      <c r="B27" s="725" t="s">
        <v>93</v>
      </c>
      <c r="C27" s="726"/>
      <c r="D27" s="727"/>
      <c r="E27" s="709" t="s">
        <v>94</v>
      </c>
      <c r="F27" s="710"/>
      <c r="G27" s="758"/>
      <c r="H27" s="759"/>
      <c r="I27" s="759"/>
      <c r="J27" s="759"/>
      <c r="K27" s="759"/>
      <c r="L27" s="759"/>
      <c r="M27" s="760"/>
    </row>
    <row r="28" spans="1:22" ht="28.5" customHeight="1" x14ac:dyDescent="0.25">
      <c r="A28" s="721"/>
      <c r="B28" s="722" t="s">
        <v>95</v>
      </c>
      <c r="C28" s="723"/>
      <c r="D28" s="724"/>
      <c r="E28" s="711" t="s">
        <v>96</v>
      </c>
      <c r="F28" s="712"/>
      <c r="G28" s="728"/>
      <c r="H28" s="729"/>
      <c r="I28" s="729"/>
      <c r="J28" s="729"/>
      <c r="K28" s="729"/>
      <c r="L28" s="729"/>
      <c r="M28" s="730"/>
    </row>
    <row r="29" spans="1:22" ht="18.75" customHeight="1" x14ac:dyDescent="0.25">
      <c r="A29" s="717"/>
      <c r="B29" s="718"/>
      <c r="C29" s="718"/>
      <c r="D29" s="718"/>
      <c r="E29" s="718"/>
      <c r="F29" s="718"/>
      <c r="G29" s="718"/>
      <c r="H29" s="718"/>
      <c r="I29" s="718"/>
      <c r="J29" s="718"/>
      <c r="K29" s="718"/>
      <c r="L29" s="718"/>
      <c r="M29" s="719"/>
    </row>
    <row r="30" spans="1:22" ht="30.75" customHeight="1" x14ac:dyDescent="0.25">
      <c r="A30" s="714" t="s">
        <v>97</v>
      </c>
      <c r="B30" s="715"/>
      <c r="C30" s="699"/>
      <c r="D30" s="697" t="s">
        <v>98</v>
      </c>
      <c r="E30" s="699"/>
      <c r="F30" s="697" t="s">
        <v>99</v>
      </c>
      <c r="G30" s="677" t="s">
        <v>100</v>
      </c>
      <c r="H30" s="678"/>
      <c r="I30" s="679"/>
      <c r="J30" s="699" t="s">
        <v>101</v>
      </c>
      <c r="K30" s="697" t="s">
        <v>102</v>
      </c>
      <c r="L30" s="715"/>
      <c r="M30" s="735"/>
    </row>
    <row r="31" spans="1:22" ht="84" customHeight="1" x14ac:dyDescent="0.25">
      <c r="A31" s="677"/>
      <c r="B31" s="678"/>
      <c r="C31" s="716"/>
      <c r="D31" s="698"/>
      <c r="E31" s="700"/>
      <c r="F31" s="698"/>
      <c r="G31" s="395" t="s">
        <v>103</v>
      </c>
      <c r="H31" s="349" t="s">
        <v>104</v>
      </c>
      <c r="I31" s="396" t="s">
        <v>105</v>
      </c>
      <c r="J31" s="700"/>
      <c r="K31" s="698"/>
      <c r="L31" s="736"/>
      <c r="M31" s="737"/>
    </row>
    <row r="32" spans="1:22" ht="18.75" customHeight="1" x14ac:dyDescent="0.25">
      <c r="A32" s="394">
        <v>1</v>
      </c>
      <c r="B32" s="701"/>
      <c r="C32" s="702"/>
      <c r="D32" s="675"/>
      <c r="E32" s="676"/>
      <c r="F32" s="326"/>
      <c r="G32" s="397"/>
      <c r="H32" s="314"/>
      <c r="I32" s="398"/>
      <c r="J32" s="327"/>
      <c r="K32" s="680"/>
      <c r="L32" s="681"/>
      <c r="M32" s="682"/>
      <c r="U32" s="106" t="s">
        <v>106</v>
      </c>
    </row>
    <row r="33" spans="1:21" x14ac:dyDescent="0.25">
      <c r="A33" s="394">
        <v>2</v>
      </c>
      <c r="B33" s="701"/>
      <c r="C33" s="702"/>
      <c r="D33" s="675"/>
      <c r="E33" s="676"/>
      <c r="F33" s="327"/>
      <c r="G33" s="399"/>
      <c r="H33" s="348"/>
      <c r="I33" s="398"/>
      <c r="J33" s="327"/>
      <c r="K33" s="680"/>
      <c r="L33" s="681"/>
      <c r="M33" s="682"/>
    </row>
    <row r="34" spans="1:21" x14ac:dyDescent="0.25">
      <c r="A34" s="394">
        <v>3</v>
      </c>
      <c r="B34" s="701"/>
      <c r="C34" s="702"/>
      <c r="D34" s="675"/>
      <c r="E34" s="676"/>
      <c r="F34" s="326"/>
      <c r="G34" s="372"/>
      <c r="H34" s="312"/>
      <c r="I34" s="398"/>
      <c r="J34" s="320"/>
      <c r="K34" s="680"/>
      <c r="L34" s="681"/>
      <c r="M34" s="682"/>
      <c r="U34" s="106" t="s">
        <v>107</v>
      </c>
    </row>
    <row r="35" spans="1:21" x14ac:dyDescent="0.25">
      <c r="A35" s="394">
        <v>4</v>
      </c>
      <c r="B35" s="701"/>
      <c r="C35" s="702"/>
      <c r="D35" s="675"/>
      <c r="E35" s="676"/>
      <c r="F35" s="326"/>
      <c r="G35" s="372"/>
      <c r="H35" s="312"/>
      <c r="I35" s="398"/>
      <c r="J35" s="320"/>
      <c r="K35" s="680"/>
      <c r="L35" s="681"/>
      <c r="M35" s="682"/>
      <c r="U35" s="106" t="s">
        <v>108</v>
      </c>
    </row>
    <row r="36" spans="1:21" x14ac:dyDescent="0.25">
      <c r="A36" s="394">
        <v>5</v>
      </c>
      <c r="B36" s="701"/>
      <c r="C36" s="702"/>
      <c r="D36" s="675"/>
      <c r="E36" s="676"/>
      <c r="F36" s="327"/>
      <c r="G36" s="372"/>
      <c r="H36" s="312"/>
      <c r="I36" s="398"/>
      <c r="J36" s="320"/>
      <c r="K36" s="680"/>
      <c r="L36" s="681"/>
      <c r="M36" s="682"/>
      <c r="U36" s="106" t="s">
        <v>109</v>
      </c>
    </row>
    <row r="37" spans="1:21" x14ac:dyDescent="0.25">
      <c r="A37" s="394">
        <v>6</v>
      </c>
      <c r="B37" s="701"/>
      <c r="C37" s="702"/>
      <c r="D37" s="675"/>
      <c r="E37" s="676"/>
      <c r="F37" s="326"/>
      <c r="G37" s="372"/>
      <c r="H37" s="312"/>
      <c r="I37" s="398"/>
      <c r="J37" s="320"/>
      <c r="K37" s="680"/>
      <c r="L37" s="681"/>
      <c r="M37" s="682"/>
      <c r="U37" s="106" t="s">
        <v>110</v>
      </c>
    </row>
    <row r="38" spans="1:21" x14ac:dyDescent="0.25">
      <c r="A38" s="394">
        <v>7</v>
      </c>
      <c r="B38" s="701"/>
      <c r="C38" s="702"/>
      <c r="D38" s="675"/>
      <c r="E38" s="676"/>
      <c r="F38" s="326"/>
      <c r="G38" s="372"/>
      <c r="H38" s="312"/>
      <c r="I38" s="398"/>
      <c r="J38" s="320"/>
      <c r="K38" s="680"/>
      <c r="L38" s="681"/>
      <c r="M38" s="682"/>
      <c r="U38" s="106" t="s">
        <v>111</v>
      </c>
    </row>
    <row r="39" spans="1:21" x14ac:dyDescent="0.25">
      <c r="A39" s="394">
        <v>8</v>
      </c>
      <c r="B39" s="701"/>
      <c r="C39" s="734"/>
      <c r="D39" s="680"/>
      <c r="E39" s="676"/>
      <c r="F39" s="327"/>
      <c r="G39" s="372"/>
      <c r="H39" s="312"/>
      <c r="I39" s="398"/>
      <c r="J39" s="320"/>
      <c r="K39" s="680"/>
      <c r="L39" s="681"/>
      <c r="M39" s="682"/>
      <c r="U39" s="106" t="s">
        <v>112</v>
      </c>
    </row>
    <row r="40" spans="1:21" x14ac:dyDescent="0.25">
      <c r="A40" s="394">
        <v>9</v>
      </c>
      <c r="B40" s="701"/>
      <c r="C40" s="702"/>
      <c r="D40" s="675"/>
      <c r="E40" s="676"/>
      <c r="F40" s="326"/>
      <c r="G40" s="372"/>
      <c r="H40" s="312"/>
      <c r="I40" s="398"/>
      <c r="J40" s="320"/>
      <c r="K40" s="680"/>
      <c r="L40" s="681"/>
      <c r="M40" s="682"/>
      <c r="U40" s="106" t="s">
        <v>113</v>
      </c>
    </row>
    <row r="41" spans="1:21" x14ac:dyDescent="0.25">
      <c r="A41" s="394">
        <v>10</v>
      </c>
      <c r="B41" s="701"/>
      <c r="C41" s="702"/>
      <c r="D41" s="675"/>
      <c r="E41" s="676"/>
      <c r="F41" s="327"/>
      <c r="G41" s="372"/>
      <c r="H41" s="312"/>
      <c r="I41" s="398"/>
      <c r="J41" s="320"/>
      <c r="K41" s="680"/>
      <c r="L41" s="681"/>
      <c r="M41" s="682"/>
    </row>
    <row r="42" spans="1:21" x14ac:dyDescent="0.25">
      <c r="A42" s="394">
        <v>11</v>
      </c>
      <c r="B42" s="701"/>
      <c r="C42" s="734"/>
      <c r="D42" s="680"/>
      <c r="E42" s="676"/>
      <c r="F42" s="326"/>
      <c r="G42" s="372"/>
      <c r="H42" s="312"/>
      <c r="I42" s="398"/>
      <c r="J42" s="320"/>
      <c r="K42" s="683"/>
      <c r="L42" s="684"/>
      <c r="M42" s="685"/>
    </row>
    <row r="43" spans="1:21" x14ac:dyDescent="0.25">
      <c r="A43" s="394">
        <v>12</v>
      </c>
      <c r="B43" s="701"/>
      <c r="C43" s="702"/>
      <c r="D43" s="675"/>
      <c r="E43" s="676"/>
      <c r="F43" s="326"/>
      <c r="G43" s="372"/>
      <c r="H43" s="312"/>
      <c r="I43" s="398"/>
      <c r="J43" s="320"/>
      <c r="K43" s="680"/>
      <c r="L43" s="681"/>
      <c r="M43" s="682"/>
    </row>
    <row r="44" spans="1:21" x14ac:dyDescent="0.25">
      <c r="A44" s="394">
        <v>13</v>
      </c>
      <c r="B44" s="701"/>
      <c r="C44" s="702"/>
      <c r="D44" s="675"/>
      <c r="E44" s="676"/>
      <c r="F44" s="326"/>
      <c r="G44" s="372"/>
      <c r="H44" s="312"/>
      <c r="I44" s="398"/>
      <c r="J44" s="320"/>
      <c r="K44" s="680"/>
      <c r="L44" s="681"/>
      <c r="M44" s="682"/>
    </row>
    <row r="45" spans="1:21" x14ac:dyDescent="0.25">
      <c r="A45" s="394">
        <v>14</v>
      </c>
      <c r="B45" s="701"/>
      <c r="C45" s="702"/>
      <c r="D45" s="686"/>
      <c r="E45" s="687"/>
      <c r="F45" s="351"/>
      <c r="G45" s="372"/>
      <c r="H45" s="312"/>
      <c r="I45" s="398"/>
      <c r="J45" s="320"/>
      <c r="K45" s="680"/>
      <c r="L45" s="681"/>
      <c r="M45" s="682"/>
    </row>
    <row r="46" spans="1:21" x14ac:dyDescent="0.25">
      <c r="A46" s="414">
        <v>15</v>
      </c>
      <c r="B46" s="822"/>
      <c r="C46" s="823"/>
      <c r="D46" s="671"/>
      <c r="E46" s="672"/>
      <c r="F46" s="415"/>
      <c r="G46" s="400"/>
      <c r="H46" s="401"/>
      <c r="I46" s="402"/>
      <c r="J46" s="416"/>
      <c r="K46" s="819"/>
      <c r="L46" s="820"/>
      <c r="M46" s="821"/>
    </row>
    <row r="47" spans="1:21" ht="15" customHeight="1" x14ac:dyDescent="0.25">
      <c r="A47" s="809" t="s">
        <v>114</v>
      </c>
      <c r="B47" s="673"/>
      <c r="C47" s="673"/>
      <c r="D47" s="673"/>
      <c r="E47" s="673"/>
      <c r="F47" s="350"/>
      <c r="G47" s="673"/>
      <c r="H47" s="673"/>
      <c r="I47" s="673"/>
      <c r="J47" s="673"/>
      <c r="K47" s="673"/>
      <c r="L47" s="673"/>
      <c r="M47" s="674"/>
    </row>
    <row r="48" spans="1:21" ht="15.75" customHeight="1" x14ac:dyDescent="0.25">
      <c r="A48" s="813" t="s">
        <v>115</v>
      </c>
      <c r="B48" s="814"/>
      <c r="C48" s="814"/>
      <c r="D48" s="814"/>
      <c r="E48" s="814"/>
      <c r="F48" s="814"/>
      <c r="G48" s="814"/>
      <c r="H48" s="814"/>
      <c r="I48" s="814"/>
      <c r="J48" s="814"/>
      <c r="K48" s="814"/>
      <c r="L48" s="814"/>
      <c r="M48" s="815"/>
    </row>
    <row r="49" spans="1:13" x14ac:dyDescent="0.25">
      <c r="A49" s="373"/>
      <c r="B49" s="374"/>
      <c r="C49" s="374"/>
      <c r="D49" s="374"/>
      <c r="E49" s="374"/>
      <c r="F49" s="374"/>
      <c r="G49" s="374"/>
      <c r="H49" s="374"/>
      <c r="I49" s="374"/>
      <c r="J49" s="374"/>
      <c r="K49" s="374"/>
      <c r="L49" s="374"/>
      <c r="M49" s="375"/>
    </row>
    <row r="50" spans="1:13" ht="15" customHeight="1" x14ac:dyDescent="0.25">
      <c r="A50" s="418" t="s">
        <v>116</v>
      </c>
      <c r="B50" s="816" t="s">
        <v>117</v>
      </c>
      <c r="C50" s="817"/>
      <c r="D50" s="817"/>
      <c r="E50" s="817"/>
      <c r="F50" s="817"/>
      <c r="G50" s="818"/>
      <c r="H50" s="650" t="s">
        <v>118</v>
      </c>
      <c r="I50" s="652"/>
      <c r="J50" s="650" t="s">
        <v>116</v>
      </c>
      <c r="K50" s="651"/>
      <c r="L50" s="652"/>
      <c r="M50" s="419" t="s">
        <v>119</v>
      </c>
    </row>
    <row r="51" spans="1:13" ht="44.25" customHeight="1" x14ac:dyDescent="0.25">
      <c r="A51" s="376" t="s">
        <v>86</v>
      </c>
      <c r="B51" s="778" t="s">
        <v>120</v>
      </c>
      <c r="C51" s="779"/>
      <c r="D51" s="779"/>
      <c r="E51" s="779"/>
      <c r="F51" s="779"/>
      <c r="G51" s="780"/>
      <c r="H51" s="669"/>
      <c r="I51" s="670"/>
      <c r="J51" s="653"/>
      <c r="K51" s="654"/>
      <c r="L51" s="655"/>
      <c r="M51" s="377"/>
    </row>
    <row r="52" spans="1:13" ht="15" customHeight="1" x14ac:dyDescent="0.25">
      <c r="A52" s="376">
        <v>2</v>
      </c>
      <c r="B52" s="810" t="s">
        <v>121</v>
      </c>
      <c r="C52" s="811"/>
      <c r="D52" s="811"/>
      <c r="E52" s="811"/>
      <c r="F52" s="811"/>
      <c r="G52" s="812"/>
      <c r="H52" s="667"/>
      <c r="I52" s="668"/>
      <c r="J52" s="653"/>
      <c r="K52" s="654"/>
      <c r="L52" s="655"/>
      <c r="M52" s="377"/>
    </row>
    <row r="53" spans="1:13" ht="31.5" customHeight="1" x14ac:dyDescent="0.25">
      <c r="A53" s="376" t="s">
        <v>88</v>
      </c>
      <c r="B53" s="778" t="s">
        <v>122</v>
      </c>
      <c r="C53" s="779"/>
      <c r="D53" s="779"/>
      <c r="E53" s="779"/>
      <c r="F53" s="779"/>
      <c r="G53" s="780"/>
      <c r="H53" s="669"/>
      <c r="I53" s="670"/>
      <c r="J53" s="653"/>
      <c r="K53" s="654"/>
      <c r="L53" s="655"/>
      <c r="M53" s="377"/>
    </row>
    <row r="54" spans="1:13" ht="111" customHeight="1" x14ac:dyDescent="0.25">
      <c r="A54" s="376" t="s">
        <v>123</v>
      </c>
      <c r="B54" s="778" t="s">
        <v>124</v>
      </c>
      <c r="C54" s="779"/>
      <c r="D54" s="779"/>
      <c r="E54" s="779"/>
      <c r="F54" s="779"/>
      <c r="G54" s="780"/>
      <c r="H54" s="669"/>
      <c r="I54" s="670"/>
      <c r="J54" s="653"/>
      <c r="K54" s="654"/>
      <c r="L54" s="655"/>
      <c r="M54" s="377"/>
    </row>
    <row r="55" spans="1:13" ht="39" customHeight="1" x14ac:dyDescent="0.25">
      <c r="A55" s="376" t="s">
        <v>125</v>
      </c>
      <c r="B55" s="778" t="s">
        <v>126</v>
      </c>
      <c r="C55" s="779"/>
      <c r="D55" s="779"/>
      <c r="E55" s="779"/>
      <c r="F55" s="779"/>
      <c r="G55" s="780"/>
      <c r="H55" s="669"/>
      <c r="I55" s="670"/>
      <c r="J55" s="653"/>
      <c r="K55" s="654"/>
      <c r="L55" s="655"/>
      <c r="M55" s="377"/>
    </row>
    <row r="56" spans="1:13" ht="15" customHeight="1" x14ac:dyDescent="0.25">
      <c r="A56" s="376" t="s">
        <v>127</v>
      </c>
      <c r="B56" s="778" t="s">
        <v>128</v>
      </c>
      <c r="C56" s="779"/>
      <c r="D56" s="779"/>
      <c r="E56" s="779"/>
      <c r="F56" s="779"/>
      <c r="G56" s="780"/>
      <c r="H56" s="669"/>
      <c r="I56" s="670"/>
      <c r="J56" s="653"/>
      <c r="K56" s="654"/>
      <c r="L56" s="655"/>
      <c r="M56" s="377"/>
    </row>
    <row r="57" spans="1:13" ht="47.25" customHeight="1" x14ac:dyDescent="0.25">
      <c r="A57" s="794" t="s">
        <v>129</v>
      </c>
      <c r="B57" s="899" t="s">
        <v>130</v>
      </c>
      <c r="C57" s="900"/>
      <c r="D57" s="900"/>
      <c r="E57" s="900"/>
      <c r="F57" s="900"/>
      <c r="G57" s="901"/>
      <c r="H57" s="669"/>
      <c r="I57" s="670"/>
      <c r="J57" s="653"/>
      <c r="K57" s="654"/>
      <c r="L57" s="655"/>
      <c r="M57" s="377"/>
    </row>
    <row r="58" spans="1:13" ht="18" customHeight="1" x14ac:dyDescent="0.25">
      <c r="A58" s="795"/>
      <c r="B58" s="810" t="s">
        <v>131</v>
      </c>
      <c r="C58" s="811"/>
      <c r="D58" s="811"/>
      <c r="E58" s="811"/>
      <c r="F58" s="811"/>
      <c r="G58" s="812"/>
      <c r="H58" s="667"/>
      <c r="I58" s="668"/>
      <c r="J58" s="653"/>
      <c r="K58" s="654"/>
      <c r="L58" s="655"/>
      <c r="M58" s="377"/>
    </row>
    <row r="59" spans="1:13" ht="18.75" customHeight="1" x14ac:dyDescent="0.25">
      <c r="A59" s="795"/>
      <c r="B59" s="778" t="s">
        <v>132</v>
      </c>
      <c r="C59" s="779"/>
      <c r="D59" s="779"/>
      <c r="E59" s="779"/>
      <c r="F59" s="779"/>
      <c r="G59" s="780"/>
      <c r="H59" s="669"/>
      <c r="I59" s="670"/>
      <c r="J59" s="653"/>
      <c r="K59" s="654"/>
      <c r="L59" s="655"/>
      <c r="M59" s="377"/>
    </row>
    <row r="60" spans="1:13" ht="33.75" customHeight="1" x14ac:dyDescent="0.25">
      <c r="A60" s="795"/>
      <c r="B60" s="907" t="s">
        <v>133</v>
      </c>
      <c r="C60" s="908"/>
      <c r="D60" s="908"/>
      <c r="E60" s="908"/>
      <c r="F60" s="908"/>
      <c r="G60" s="909"/>
      <c r="H60" s="744"/>
      <c r="I60" s="745"/>
      <c r="J60" s="636"/>
      <c r="K60" s="637"/>
      <c r="L60" s="638"/>
      <c r="M60" s="645"/>
    </row>
    <row r="61" spans="1:13" ht="26.25" customHeight="1" x14ac:dyDescent="0.25">
      <c r="A61" s="795"/>
      <c r="B61" s="902" t="s">
        <v>134</v>
      </c>
      <c r="C61" s="903"/>
      <c r="D61" s="903" t="s">
        <v>135</v>
      </c>
      <c r="E61" s="903"/>
      <c r="F61" s="378"/>
      <c r="G61" s="319"/>
      <c r="H61" s="746"/>
      <c r="I61" s="747"/>
      <c r="J61" s="639"/>
      <c r="K61" s="640"/>
      <c r="L61" s="641"/>
      <c r="M61" s="646"/>
    </row>
    <row r="62" spans="1:13" ht="22.5" customHeight="1" x14ac:dyDescent="0.25">
      <c r="A62" s="796"/>
      <c r="B62" s="764" t="s">
        <v>136</v>
      </c>
      <c r="C62" s="765"/>
      <c r="D62" s="765"/>
      <c r="E62" s="765"/>
      <c r="F62" s="765"/>
      <c r="G62" s="766"/>
      <c r="H62" s="748"/>
      <c r="I62" s="749"/>
      <c r="J62" s="642"/>
      <c r="K62" s="643"/>
      <c r="L62" s="644"/>
      <c r="M62" s="647"/>
    </row>
    <row r="63" spans="1:13" ht="47.25" customHeight="1" x14ac:dyDescent="0.25">
      <c r="A63" s="794" t="s">
        <v>137</v>
      </c>
      <c r="B63" s="688" t="s">
        <v>138</v>
      </c>
      <c r="C63" s="689"/>
      <c r="D63" s="689"/>
      <c r="E63" s="689"/>
      <c r="F63" s="689"/>
      <c r="G63" s="690"/>
      <c r="H63" s="750"/>
      <c r="I63" s="751"/>
      <c r="J63" s="636"/>
      <c r="K63" s="637"/>
      <c r="L63" s="638"/>
      <c r="M63" s="645"/>
    </row>
    <row r="64" spans="1:13" ht="105" customHeight="1" x14ac:dyDescent="0.25">
      <c r="A64" s="795"/>
      <c r="B64" s="691"/>
      <c r="C64" s="692"/>
      <c r="D64" s="692"/>
      <c r="E64" s="692"/>
      <c r="F64" s="692"/>
      <c r="G64" s="693"/>
      <c r="H64" s="698"/>
      <c r="I64" s="700"/>
      <c r="J64" s="642"/>
      <c r="K64" s="643"/>
      <c r="L64" s="644"/>
      <c r="M64" s="647"/>
    </row>
    <row r="65" spans="1:13" ht="96.75" customHeight="1" x14ac:dyDescent="0.25">
      <c r="A65" s="795"/>
      <c r="B65" s="778" t="s">
        <v>139</v>
      </c>
      <c r="C65" s="779"/>
      <c r="D65" s="779"/>
      <c r="E65" s="779"/>
      <c r="F65" s="779"/>
      <c r="G65" s="780"/>
      <c r="H65" s="669"/>
      <c r="I65" s="670"/>
      <c r="J65" s="656"/>
      <c r="K65" s="657"/>
      <c r="L65" s="658"/>
      <c r="M65" s="377"/>
    </row>
    <row r="66" spans="1:13" ht="22.5" customHeight="1" x14ac:dyDescent="0.25">
      <c r="A66" s="795"/>
      <c r="B66" s="904" t="s">
        <v>140</v>
      </c>
      <c r="C66" s="905"/>
      <c r="D66" s="905"/>
      <c r="E66" s="905"/>
      <c r="F66" s="905"/>
      <c r="G66" s="906"/>
      <c r="H66" s="752"/>
      <c r="I66" s="753"/>
      <c r="J66" s="659"/>
      <c r="K66" s="660"/>
      <c r="L66" s="661"/>
      <c r="M66" s="911"/>
    </row>
    <row r="67" spans="1:13" ht="20.25" customHeight="1" x14ac:dyDescent="0.25">
      <c r="A67" s="795"/>
      <c r="B67" s="910" t="s">
        <v>141</v>
      </c>
      <c r="C67" s="787"/>
      <c r="D67" s="894" t="s">
        <v>142</v>
      </c>
      <c r="E67" s="894"/>
      <c r="F67" s="894"/>
      <c r="G67" s="895"/>
      <c r="H67" s="754"/>
      <c r="I67" s="755"/>
      <c r="J67" s="662"/>
      <c r="K67" s="640"/>
      <c r="L67" s="663"/>
      <c r="M67" s="912"/>
    </row>
    <row r="68" spans="1:13" ht="15.75" customHeight="1" x14ac:dyDescent="0.25">
      <c r="A68" s="796"/>
      <c r="B68" s="761" t="s">
        <v>143</v>
      </c>
      <c r="C68" s="762"/>
      <c r="D68" s="762"/>
      <c r="E68" s="762"/>
      <c r="F68" s="762"/>
      <c r="G68" s="763"/>
      <c r="H68" s="756"/>
      <c r="I68" s="757"/>
      <c r="J68" s="664"/>
      <c r="K68" s="665"/>
      <c r="L68" s="666"/>
      <c r="M68" s="913"/>
    </row>
    <row r="69" spans="1:13" ht="36" customHeight="1" x14ac:dyDescent="0.25">
      <c r="A69" s="376" t="s">
        <v>144</v>
      </c>
      <c r="B69" s="810" t="s">
        <v>145</v>
      </c>
      <c r="C69" s="811"/>
      <c r="D69" s="811"/>
      <c r="E69" s="811"/>
      <c r="F69" s="811"/>
      <c r="G69" s="812"/>
      <c r="H69" s="667"/>
      <c r="I69" s="668"/>
      <c r="J69" s="694"/>
      <c r="K69" s="695"/>
      <c r="L69" s="696"/>
      <c r="M69" s="377"/>
    </row>
    <row r="70" spans="1:13" ht="179.25" customHeight="1" x14ac:dyDescent="0.25">
      <c r="A70" s="380" t="s">
        <v>146</v>
      </c>
      <c r="B70" s="800" t="s">
        <v>147</v>
      </c>
      <c r="C70" s="801"/>
      <c r="D70" s="801"/>
      <c r="E70" s="801"/>
      <c r="F70" s="801"/>
      <c r="G70" s="802"/>
      <c r="H70" s="667"/>
      <c r="I70" s="668"/>
      <c r="J70" s="653"/>
      <c r="K70" s="654"/>
      <c r="L70" s="655"/>
      <c r="M70" s="377"/>
    </row>
    <row r="71" spans="1:13" ht="54" customHeight="1" x14ac:dyDescent="0.25">
      <c r="A71" s="380" t="s">
        <v>148</v>
      </c>
      <c r="B71" s="800" t="s">
        <v>149</v>
      </c>
      <c r="C71" s="801"/>
      <c r="D71" s="801"/>
      <c r="E71" s="801"/>
      <c r="F71" s="801"/>
      <c r="G71" s="802"/>
      <c r="H71" s="667"/>
      <c r="I71" s="668"/>
      <c r="J71" s="653"/>
      <c r="K71" s="654"/>
      <c r="L71" s="655"/>
      <c r="M71" s="377"/>
    </row>
    <row r="72" spans="1:13" ht="77.25" customHeight="1" x14ac:dyDescent="0.25">
      <c r="A72" s="380" t="s">
        <v>150</v>
      </c>
      <c r="B72" s="800" t="s">
        <v>151</v>
      </c>
      <c r="C72" s="801"/>
      <c r="D72" s="801"/>
      <c r="E72" s="801"/>
      <c r="F72" s="801"/>
      <c r="G72" s="802"/>
      <c r="H72" s="669"/>
      <c r="I72" s="670"/>
      <c r="J72" s="653"/>
      <c r="K72" s="654"/>
      <c r="L72" s="655"/>
      <c r="M72" s="377"/>
    </row>
    <row r="73" spans="1:13" ht="63.75" customHeight="1" x14ac:dyDescent="0.25">
      <c r="A73" s="380" t="s">
        <v>152</v>
      </c>
      <c r="B73" s="800" t="s">
        <v>153</v>
      </c>
      <c r="C73" s="801"/>
      <c r="D73" s="801"/>
      <c r="E73" s="801"/>
      <c r="F73" s="801"/>
      <c r="G73" s="802"/>
      <c r="H73" s="667"/>
      <c r="I73" s="668"/>
      <c r="J73" s="653"/>
      <c r="K73" s="654"/>
      <c r="L73" s="655"/>
      <c r="M73" s="377"/>
    </row>
    <row r="74" spans="1:13" ht="39.75" customHeight="1" x14ac:dyDescent="0.25">
      <c r="A74" s="380" t="s">
        <v>154</v>
      </c>
      <c r="B74" s="800" t="s">
        <v>155</v>
      </c>
      <c r="C74" s="801"/>
      <c r="D74" s="801"/>
      <c r="E74" s="801"/>
      <c r="F74" s="801"/>
      <c r="G74" s="802"/>
      <c r="H74" s="667"/>
      <c r="I74" s="668"/>
      <c r="J74" s="653"/>
      <c r="K74" s="654"/>
      <c r="L74" s="655"/>
      <c r="M74" s="377"/>
    </row>
    <row r="75" spans="1:13" ht="48.75" customHeight="1" x14ac:dyDescent="0.25">
      <c r="A75" s="420" t="s">
        <v>156</v>
      </c>
      <c r="B75" s="891" t="s">
        <v>157</v>
      </c>
      <c r="C75" s="892"/>
      <c r="D75" s="892"/>
      <c r="E75" s="892"/>
      <c r="F75" s="892"/>
      <c r="G75" s="893"/>
      <c r="H75" s="648"/>
      <c r="I75" s="649"/>
      <c r="J75" s="633"/>
      <c r="K75" s="634"/>
      <c r="L75" s="635"/>
      <c r="M75" s="421"/>
    </row>
    <row r="76" spans="1:13" x14ac:dyDescent="0.25">
      <c r="A76" s="786"/>
      <c r="B76" s="787"/>
      <c r="C76" s="787"/>
      <c r="D76" s="787"/>
      <c r="E76" s="787"/>
      <c r="F76" s="787"/>
      <c r="G76" s="787"/>
      <c r="H76" s="379"/>
      <c r="I76" s="381"/>
      <c r="J76" s="381"/>
      <c r="K76" s="381"/>
      <c r="L76" s="381"/>
      <c r="M76" s="382"/>
    </row>
    <row r="77" spans="1:13" ht="15" customHeight="1" x14ac:dyDescent="0.25">
      <c r="A77" s="797" t="s">
        <v>158</v>
      </c>
      <c r="B77" s="798"/>
      <c r="C77" s="798"/>
      <c r="D77" s="798"/>
      <c r="E77" s="798"/>
      <c r="F77" s="798"/>
      <c r="G77" s="798"/>
      <c r="H77" s="798"/>
      <c r="I77" s="798"/>
      <c r="J77" s="798"/>
      <c r="K77" s="798"/>
      <c r="L77" s="798"/>
      <c r="M77" s="799"/>
    </row>
    <row r="78" spans="1:13" ht="45" customHeight="1" x14ac:dyDescent="0.25">
      <c r="A78" s="769" t="s">
        <v>159</v>
      </c>
      <c r="B78" s="770"/>
      <c r="C78" s="770"/>
      <c r="D78" s="770"/>
      <c r="E78" s="770"/>
      <c r="F78" s="770"/>
      <c r="G78" s="770"/>
      <c r="H78" s="770"/>
      <c r="I78" s="770"/>
      <c r="J78" s="770"/>
      <c r="K78" s="770"/>
      <c r="L78" s="770"/>
      <c r="M78" s="771"/>
    </row>
    <row r="79" spans="1:13" ht="39.75" customHeight="1" x14ac:dyDescent="0.25">
      <c r="A79" s="769" t="s">
        <v>160</v>
      </c>
      <c r="B79" s="770"/>
      <c r="C79" s="770"/>
      <c r="D79" s="770"/>
      <c r="E79" s="770"/>
      <c r="F79" s="770"/>
      <c r="G79" s="770"/>
      <c r="H79" s="770"/>
      <c r="I79" s="770"/>
      <c r="J79" s="770"/>
      <c r="K79" s="770"/>
      <c r="L79" s="770"/>
      <c r="M79" s="771"/>
    </row>
    <row r="80" spans="1:13" ht="34.5" customHeight="1" x14ac:dyDescent="0.25">
      <c r="A80" s="772" t="s">
        <v>161</v>
      </c>
      <c r="B80" s="773"/>
      <c r="C80" s="773"/>
      <c r="D80" s="773"/>
      <c r="E80" s="773"/>
      <c r="F80" s="773"/>
      <c r="G80" s="773"/>
      <c r="H80" s="773"/>
      <c r="I80" s="773"/>
      <c r="J80" s="773"/>
      <c r="K80" s="773"/>
      <c r="L80" s="773"/>
      <c r="M80" s="774"/>
    </row>
    <row r="81" spans="1:13" ht="57.75" customHeight="1" x14ac:dyDescent="0.25">
      <c r="A81" s="769" t="s">
        <v>162</v>
      </c>
      <c r="B81" s="770"/>
      <c r="C81" s="770"/>
      <c r="D81" s="770"/>
      <c r="E81" s="770"/>
      <c r="F81" s="770"/>
      <c r="G81" s="770"/>
      <c r="H81" s="770"/>
      <c r="I81" s="770"/>
      <c r="J81" s="770"/>
      <c r="K81" s="770"/>
      <c r="L81" s="770"/>
      <c r="M81" s="771"/>
    </row>
    <row r="82" spans="1:13" ht="57.75" customHeight="1" x14ac:dyDescent="0.25">
      <c r="A82" s="876" t="s">
        <v>163</v>
      </c>
      <c r="B82" s="877"/>
      <c r="C82" s="877"/>
      <c r="D82" s="877"/>
      <c r="E82" s="877"/>
      <c r="F82" s="877"/>
      <c r="G82" s="877"/>
      <c r="H82" s="877"/>
      <c r="I82" s="877"/>
      <c r="J82" s="877"/>
      <c r="K82" s="877"/>
      <c r="L82" s="877"/>
      <c r="M82" s="878"/>
    </row>
    <row r="83" spans="1:13" ht="36" customHeight="1" x14ac:dyDescent="0.25">
      <c r="A83" s="876" t="s">
        <v>164</v>
      </c>
      <c r="B83" s="877"/>
      <c r="C83" s="877"/>
      <c r="D83" s="877"/>
      <c r="E83" s="877"/>
      <c r="F83" s="877"/>
      <c r="G83" s="877"/>
      <c r="H83" s="877"/>
      <c r="I83" s="877"/>
      <c r="J83" s="877"/>
      <c r="K83" s="877"/>
      <c r="L83" s="877"/>
      <c r="M83" s="878"/>
    </row>
    <row r="84" spans="1:13" ht="48.75" customHeight="1" x14ac:dyDescent="0.25">
      <c r="A84" s="876" t="s">
        <v>165</v>
      </c>
      <c r="B84" s="877"/>
      <c r="C84" s="877"/>
      <c r="D84" s="877"/>
      <c r="E84" s="877"/>
      <c r="F84" s="877"/>
      <c r="G84" s="877"/>
      <c r="H84" s="877"/>
      <c r="I84" s="877"/>
      <c r="J84" s="877"/>
      <c r="K84" s="877"/>
      <c r="L84" s="877"/>
      <c r="M84" s="878"/>
    </row>
    <row r="85" spans="1:13" ht="28.5" customHeight="1" x14ac:dyDescent="0.25">
      <c r="A85" s="769" t="s">
        <v>166</v>
      </c>
      <c r="B85" s="770"/>
      <c r="C85" s="770"/>
      <c r="D85" s="770"/>
      <c r="E85" s="770"/>
      <c r="F85" s="770"/>
      <c r="G85" s="770"/>
      <c r="H85" s="770"/>
      <c r="I85" s="770"/>
      <c r="J85" s="770"/>
      <c r="K85" s="770"/>
      <c r="L85" s="770"/>
      <c r="M85" s="771"/>
    </row>
    <row r="86" spans="1:13" ht="33.75" customHeight="1" x14ac:dyDescent="0.25">
      <c r="A86" s="896" t="s">
        <v>167</v>
      </c>
      <c r="B86" s="897"/>
      <c r="C86" s="897"/>
      <c r="D86" s="897"/>
      <c r="E86" s="897"/>
      <c r="F86" s="897"/>
      <c r="G86" s="897"/>
      <c r="H86" s="897"/>
      <c r="I86" s="897"/>
      <c r="J86" s="897"/>
      <c r="K86" s="897"/>
      <c r="L86" s="897"/>
      <c r="M86" s="898"/>
    </row>
    <row r="87" spans="1:13" s="145" customFormat="1" ht="27" customHeight="1" x14ac:dyDescent="0.25">
      <c r="A87" s="791" t="s">
        <v>168</v>
      </c>
      <c r="B87" s="792"/>
      <c r="C87" s="792"/>
      <c r="D87" s="792"/>
      <c r="E87" s="792"/>
      <c r="F87" s="792"/>
      <c r="G87" s="792"/>
      <c r="H87" s="792"/>
      <c r="I87" s="792"/>
      <c r="J87" s="792"/>
      <c r="K87" s="792"/>
      <c r="L87" s="792"/>
      <c r="M87" s="793"/>
    </row>
    <row r="88" spans="1:13" s="145" customFormat="1" ht="40.5" customHeight="1" x14ac:dyDescent="0.25">
      <c r="A88" s="741" t="s">
        <v>169</v>
      </c>
      <c r="B88" s="742"/>
      <c r="C88" s="742"/>
      <c r="D88" s="742"/>
      <c r="E88" s="742"/>
      <c r="F88" s="742"/>
      <c r="G88" s="742"/>
      <c r="H88" s="742"/>
      <c r="I88" s="742"/>
      <c r="J88" s="742"/>
      <c r="K88" s="742"/>
      <c r="L88" s="742"/>
      <c r="M88" s="743"/>
    </row>
    <row r="89" spans="1:13" ht="69" customHeight="1" x14ac:dyDescent="0.25">
      <c r="A89" s="775" t="s">
        <v>170</v>
      </c>
      <c r="B89" s="776"/>
      <c r="C89" s="776"/>
      <c r="D89" s="776"/>
      <c r="E89" s="776"/>
      <c r="F89" s="776"/>
      <c r="G89" s="776"/>
      <c r="H89" s="776"/>
      <c r="I89" s="776"/>
      <c r="J89" s="776"/>
      <c r="K89" s="776"/>
      <c r="L89" s="776"/>
      <c r="M89" s="777"/>
    </row>
    <row r="90" spans="1:13" ht="15" customHeight="1" x14ac:dyDescent="0.25">
      <c r="A90" s="781" t="s">
        <v>171</v>
      </c>
      <c r="B90" s="782"/>
      <c r="C90" s="782"/>
      <c r="D90" s="782"/>
      <c r="E90" s="782"/>
      <c r="F90" s="782"/>
      <c r="G90" s="782"/>
      <c r="H90" s="782"/>
      <c r="I90" s="782"/>
      <c r="J90" s="782"/>
      <c r="K90" s="782"/>
      <c r="L90" s="782"/>
      <c r="M90" s="783"/>
    </row>
    <row r="91" spans="1:13" x14ac:dyDescent="0.25">
      <c r="A91" s="803"/>
      <c r="B91" s="804"/>
      <c r="C91" s="804"/>
      <c r="D91" s="804"/>
      <c r="E91" s="804"/>
      <c r="F91" s="804"/>
      <c r="G91" s="804"/>
      <c r="H91" s="804"/>
      <c r="I91" s="804"/>
      <c r="J91" s="804"/>
      <c r="K91" s="804"/>
      <c r="L91" s="804"/>
      <c r="M91" s="805"/>
    </row>
    <row r="92" spans="1:13" x14ac:dyDescent="0.25">
      <c r="A92" s="383"/>
      <c r="B92" s="381"/>
      <c r="C92" s="914" t="s">
        <v>172</v>
      </c>
      <c r="D92" s="914"/>
      <c r="E92" s="914"/>
      <c r="F92" s="914"/>
      <c r="G92" s="914"/>
      <c r="H92" s="914"/>
      <c r="I92" s="914"/>
      <c r="J92" s="384"/>
      <c r="K92" s="384"/>
      <c r="L92" s="381"/>
      <c r="M92" s="385"/>
    </row>
    <row r="93" spans="1:13" ht="15" customHeight="1" x14ac:dyDescent="0.25">
      <c r="A93" s="788" t="s">
        <v>173</v>
      </c>
      <c r="B93" s="789"/>
      <c r="C93" s="789"/>
      <c r="D93" s="789"/>
      <c r="E93" s="789"/>
      <c r="F93" s="789"/>
      <c r="G93" s="789"/>
      <c r="H93" s="789"/>
      <c r="I93" s="789"/>
      <c r="J93" s="789"/>
      <c r="K93" s="789"/>
      <c r="L93" s="789"/>
      <c r="M93" s="790"/>
    </row>
    <row r="94" spans="1:13" x14ac:dyDescent="0.25">
      <c r="A94" s="422"/>
      <c r="B94" s="423"/>
      <c r="C94" s="423"/>
      <c r="D94" s="423"/>
      <c r="E94" s="423"/>
      <c r="F94" s="423"/>
      <c r="G94" s="423"/>
      <c r="H94" s="423"/>
      <c r="I94" s="423"/>
      <c r="J94" s="423"/>
      <c r="K94" s="423"/>
      <c r="L94" s="423"/>
      <c r="M94" s="424"/>
    </row>
    <row r="95" spans="1:13" x14ac:dyDescent="0.25">
      <c r="A95" s="386"/>
      <c r="B95" s="387"/>
      <c r="C95" s="387"/>
      <c r="D95" s="387"/>
      <c r="E95" s="387"/>
      <c r="F95" s="387"/>
      <c r="G95" s="387"/>
      <c r="H95" s="387"/>
      <c r="I95" s="387"/>
      <c r="J95" s="387"/>
      <c r="K95" s="387"/>
      <c r="L95" s="387"/>
      <c r="M95" s="388"/>
    </row>
    <row r="96" spans="1:13" x14ac:dyDescent="0.25">
      <c r="A96" s="389"/>
      <c r="B96" s="390"/>
      <c r="C96" s="19" t="s">
        <v>174</v>
      </c>
      <c r="D96" s="19"/>
      <c r="E96" s="18"/>
      <c r="F96" s="19"/>
      <c r="G96" s="18"/>
      <c r="H96" s="19"/>
      <c r="I96" s="19" t="s">
        <v>175</v>
      </c>
      <c r="J96" s="19"/>
      <c r="K96" s="19"/>
      <c r="L96" s="784"/>
      <c r="M96" s="785"/>
    </row>
    <row r="97" spans="1:13" x14ac:dyDescent="0.25">
      <c r="A97" s="391"/>
      <c r="B97" s="390"/>
      <c r="C97" s="19" t="s">
        <v>176</v>
      </c>
      <c r="D97" s="19"/>
      <c r="E97" s="20"/>
      <c r="F97" s="19"/>
      <c r="G97" s="20"/>
      <c r="H97" s="19"/>
      <c r="I97" s="19" t="s">
        <v>175</v>
      </c>
      <c r="J97" s="19"/>
      <c r="K97" s="19"/>
      <c r="L97" s="767"/>
      <c r="M97" s="768"/>
    </row>
    <row r="98" spans="1:13" x14ac:dyDescent="0.25">
      <c r="A98" s="391"/>
      <c r="B98" s="390"/>
      <c r="C98" s="19" t="s">
        <v>177</v>
      </c>
      <c r="D98" s="19"/>
      <c r="E98" s="20"/>
      <c r="F98" s="19"/>
      <c r="G98" s="18"/>
      <c r="H98" s="19"/>
      <c r="I98" s="19"/>
      <c r="J98" s="19"/>
      <c r="K98" s="19"/>
      <c r="L98" s="767"/>
      <c r="M98" s="768"/>
    </row>
    <row r="99" spans="1:13" x14ac:dyDescent="0.25">
      <c r="A99" s="392"/>
      <c r="B99" s="107"/>
      <c r="C99" s="108"/>
      <c r="D99" s="108"/>
      <c r="E99" s="109"/>
      <c r="F99" s="108"/>
      <c r="G99" s="108"/>
      <c r="H99" s="108"/>
      <c r="I99" s="108"/>
      <c r="J99" s="108"/>
      <c r="K99" s="108"/>
      <c r="L99" s="110"/>
      <c r="M99" s="393"/>
    </row>
    <row r="100" spans="1:13" x14ac:dyDescent="0.25">
      <c r="A100" s="888" t="s">
        <v>178</v>
      </c>
      <c r="B100" s="889"/>
      <c r="C100" s="889"/>
      <c r="D100" s="889"/>
      <c r="E100" s="889"/>
      <c r="F100" s="889"/>
      <c r="G100" s="889"/>
      <c r="H100" s="889"/>
      <c r="I100" s="889"/>
      <c r="J100" s="889"/>
      <c r="K100" s="889"/>
      <c r="L100" s="889"/>
      <c r="M100" s="890"/>
    </row>
    <row r="101" spans="1:13" x14ac:dyDescent="0.25">
      <c r="A101" s="879"/>
      <c r="B101" s="880"/>
      <c r="C101" s="880"/>
      <c r="D101" s="880"/>
      <c r="E101" s="880"/>
      <c r="F101" s="880"/>
      <c r="G101" s="880"/>
      <c r="H101" s="880"/>
      <c r="I101" s="880"/>
      <c r="J101" s="880"/>
      <c r="K101" s="880"/>
      <c r="L101" s="880"/>
      <c r="M101" s="881"/>
    </row>
    <row r="102" spans="1:13" x14ac:dyDescent="0.25">
      <c r="A102" s="882"/>
      <c r="B102" s="883"/>
      <c r="C102" s="883"/>
      <c r="D102" s="883"/>
      <c r="E102" s="883"/>
      <c r="F102" s="883"/>
      <c r="G102" s="883"/>
      <c r="H102" s="883"/>
      <c r="I102" s="883"/>
      <c r="J102" s="883"/>
      <c r="K102" s="883"/>
      <c r="L102" s="883"/>
      <c r="M102" s="884"/>
    </row>
    <row r="103" spans="1:13" x14ac:dyDescent="0.25">
      <c r="A103" s="885"/>
      <c r="B103" s="886"/>
      <c r="C103" s="886"/>
      <c r="D103" s="886"/>
      <c r="E103" s="886"/>
      <c r="F103" s="886"/>
      <c r="G103" s="886"/>
      <c r="H103" s="886"/>
      <c r="I103" s="886"/>
      <c r="J103" s="886"/>
      <c r="K103" s="886"/>
      <c r="L103" s="886"/>
      <c r="M103" s="887"/>
    </row>
  </sheetData>
  <mergeCells count="205">
    <mergeCell ref="G11:H11"/>
    <mergeCell ref="F14:M14"/>
    <mergeCell ref="F18:M18"/>
    <mergeCell ref="F22:M22"/>
    <mergeCell ref="F24:M24"/>
    <mergeCell ref="F25:M25"/>
    <mergeCell ref="F19:M19"/>
    <mergeCell ref="F20:M20"/>
    <mergeCell ref="F21:M21"/>
    <mergeCell ref="F23:M23"/>
    <mergeCell ref="F15:M15"/>
    <mergeCell ref="F16:M16"/>
    <mergeCell ref="F17:M17"/>
    <mergeCell ref="A82:M82"/>
    <mergeCell ref="A83:M83"/>
    <mergeCell ref="A84:M84"/>
    <mergeCell ref="A101:M103"/>
    <mergeCell ref="A100:M100"/>
    <mergeCell ref="B75:G75"/>
    <mergeCell ref="D67:G67"/>
    <mergeCell ref="A86:M86"/>
    <mergeCell ref="B55:G55"/>
    <mergeCell ref="A78:M78"/>
    <mergeCell ref="B59:G59"/>
    <mergeCell ref="A57:A62"/>
    <mergeCell ref="B57:G57"/>
    <mergeCell ref="B58:G58"/>
    <mergeCell ref="B61:C61"/>
    <mergeCell ref="D61:E61"/>
    <mergeCell ref="B66:G66"/>
    <mergeCell ref="B60:G60"/>
    <mergeCell ref="B67:C67"/>
    <mergeCell ref="B70:G70"/>
    <mergeCell ref="M66:M68"/>
    <mergeCell ref="B69:G69"/>
    <mergeCell ref="B74:G74"/>
    <mergeCell ref="C92:I92"/>
    <mergeCell ref="A1:B3"/>
    <mergeCell ref="A6:B7"/>
    <mergeCell ref="C9:F9"/>
    <mergeCell ref="A22:E22"/>
    <mergeCell ref="C1:F1"/>
    <mergeCell ref="G1:M1"/>
    <mergeCell ref="C2:M2"/>
    <mergeCell ref="I3:M3"/>
    <mergeCell ref="C3:E3"/>
    <mergeCell ref="A13:M13"/>
    <mergeCell ref="C11:D11"/>
    <mergeCell ref="A18:E18"/>
    <mergeCell ref="A4:M4"/>
    <mergeCell ref="B20:E20"/>
    <mergeCell ref="A11:B11"/>
    <mergeCell ref="E11:F11"/>
    <mergeCell ref="L9:M9"/>
    <mergeCell ref="A9:B9"/>
    <mergeCell ref="A12:M12"/>
    <mergeCell ref="B15:E15"/>
    <mergeCell ref="B19:E19"/>
    <mergeCell ref="G6:I6"/>
    <mergeCell ref="A14:E14"/>
    <mergeCell ref="C6:F6"/>
    <mergeCell ref="A26:M26"/>
    <mergeCell ref="B21:E21"/>
    <mergeCell ref="B56:G56"/>
    <mergeCell ref="B54:G54"/>
    <mergeCell ref="A47:E47"/>
    <mergeCell ref="B52:G52"/>
    <mergeCell ref="A48:M48"/>
    <mergeCell ref="B50:G50"/>
    <mergeCell ref="B53:G53"/>
    <mergeCell ref="B51:G51"/>
    <mergeCell ref="K46:M46"/>
    <mergeCell ref="K34:M34"/>
    <mergeCell ref="K35:M35"/>
    <mergeCell ref="K36:M36"/>
    <mergeCell ref="K37:M37"/>
    <mergeCell ref="K38:M38"/>
    <mergeCell ref="K39:M39"/>
    <mergeCell ref="K40:M40"/>
    <mergeCell ref="D39:E39"/>
    <mergeCell ref="K41:M41"/>
    <mergeCell ref="B43:C43"/>
    <mergeCell ref="B44:C44"/>
    <mergeCell ref="B45:C45"/>
    <mergeCell ref="B46:C46"/>
    <mergeCell ref="J74:L74"/>
    <mergeCell ref="H74:I74"/>
    <mergeCell ref="G27:M27"/>
    <mergeCell ref="B68:G68"/>
    <mergeCell ref="B62:G62"/>
    <mergeCell ref="L98:M98"/>
    <mergeCell ref="A79:M79"/>
    <mergeCell ref="A81:M81"/>
    <mergeCell ref="A80:M80"/>
    <mergeCell ref="A89:M89"/>
    <mergeCell ref="B65:G65"/>
    <mergeCell ref="A90:M90"/>
    <mergeCell ref="L96:M96"/>
    <mergeCell ref="A76:G76"/>
    <mergeCell ref="A85:M85"/>
    <mergeCell ref="A93:M93"/>
    <mergeCell ref="A87:M87"/>
    <mergeCell ref="A63:A68"/>
    <mergeCell ref="A77:M77"/>
    <mergeCell ref="L97:M97"/>
    <mergeCell ref="B71:G71"/>
    <mergeCell ref="A91:M91"/>
    <mergeCell ref="B72:G72"/>
    <mergeCell ref="B73:G73"/>
    <mergeCell ref="B41:C41"/>
    <mergeCell ref="D41:E41"/>
    <mergeCell ref="D42:E42"/>
    <mergeCell ref="D35:E35"/>
    <mergeCell ref="D36:E36"/>
    <mergeCell ref="D37:E37"/>
    <mergeCell ref="B42:C42"/>
    <mergeCell ref="A88:M88"/>
    <mergeCell ref="H50:I50"/>
    <mergeCell ref="H51:I51"/>
    <mergeCell ref="H52:I52"/>
    <mergeCell ref="H53:I53"/>
    <mergeCell ref="H54:I54"/>
    <mergeCell ref="H55:I55"/>
    <mergeCell ref="H56:I56"/>
    <mergeCell ref="H57:I57"/>
    <mergeCell ref="H58:I58"/>
    <mergeCell ref="H59:I59"/>
    <mergeCell ref="H60:I62"/>
    <mergeCell ref="H63:I64"/>
    <mergeCell ref="H65:I65"/>
    <mergeCell ref="H66:I68"/>
    <mergeCell ref="H69:I69"/>
    <mergeCell ref="H70:I70"/>
    <mergeCell ref="J6:M6"/>
    <mergeCell ref="J11:M11"/>
    <mergeCell ref="D40:E40"/>
    <mergeCell ref="E27:F27"/>
    <mergeCell ref="E28:F28"/>
    <mergeCell ref="D32:E32"/>
    <mergeCell ref="B24:E24"/>
    <mergeCell ref="B25:E25"/>
    <mergeCell ref="A30:C31"/>
    <mergeCell ref="A29:M29"/>
    <mergeCell ref="A27:A28"/>
    <mergeCell ref="B28:D28"/>
    <mergeCell ref="B27:D27"/>
    <mergeCell ref="G28:M28"/>
    <mergeCell ref="D30:E31"/>
    <mergeCell ref="G9:K9"/>
    <mergeCell ref="B35:C35"/>
    <mergeCell ref="B36:C36"/>
    <mergeCell ref="B37:C37"/>
    <mergeCell ref="B38:C38"/>
    <mergeCell ref="B39:C39"/>
    <mergeCell ref="B40:C40"/>
    <mergeCell ref="K30:M31"/>
    <mergeCell ref="C7:M7"/>
    <mergeCell ref="J73:L73"/>
    <mergeCell ref="D46:E46"/>
    <mergeCell ref="G47:M47"/>
    <mergeCell ref="D43:E43"/>
    <mergeCell ref="D44:E44"/>
    <mergeCell ref="G30:I30"/>
    <mergeCell ref="D38:E38"/>
    <mergeCell ref="K44:M44"/>
    <mergeCell ref="K45:M45"/>
    <mergeCell ref="D33:E33"/>
    <mergeCell ref="D34:E34"/>
    <mergeCell ref="K42:M42"/>
    <mergeCell ref="K43:M43"/>
    <mergeCell ref="D45:E45"/>
    <mergeCell ref="B63:G64"/>
    <mergeCell ref="J69:L69"/>
    <mergeCell ref="J70:L70"/>
    <mergeCell ref="F30:F31"/>
    <mergeCell ref="K32:M32"/>
    <mergeCell ref="K33:M33"/>
    <mergeCell ref="J30:J31"/>
    <mergeCell ref="B32:C32"/>
    <mergeCell ref="B33:C33"/>
    <mergeCell ref="B34:C34"/>
    <mergeCell ref="F3:H3"/>
    <mergeCell ref="J75:L75"/>
    <mergeCell ref="J60:L62"/>
    <mergeCell ref="M60:M62"/>
    <mergeCell ref="J63:L64"/>
    <mergeCell ref="M63:M64"/>
    <mergeCell ref="H75:I75"/>
    <mergeCell ref="J50:L50"/>
    <mergeCell ref="J51:L51"/>
    <mergeCell ref="J52:L52"/>
    <mergeCell ref="J53:L53"/>
    <mergeCell ref="J54:L54"/>
    <mergeCell ref="J55:L55"/>
    <mergeCell ref="J56:L56"/>
    <mergeCell ref="J57:L57"/>
    <mergeCell ref="J58:L58"/>
    <mergeCell ref="J59:L59"/>
    <mergeCell ref="J65:L65"/>
    <mergeCell ref="J66:L68"/>
    <mergeCell ref="J71:L71"/>
    <mergeCell ref="J72:L72"/>
    <mergeCell ref="H71:I71"/>
    <mergeCell ref="H72:I72"/>
    <mergeCell ref="H73:I73"/>
  </mergeCells>
  <dataValidations count="3">
    <dataValidation type="list" allowBlank="1" showInputMessage="1" showErrorMessage="1" sqref="C11:D11" xr:uid="{00000000-0002-0000-0300-000000000000}">
      <formula1>MOD</formula1>
    </dataValidation>
    <dataValidation type="list" allowBlank="1" showInputMessage="1" showErrorMessage="1" sqref="G8:H8" xr:uid="{00000000-0002-0000-0300-000001000000}">
      <formula1>CANT</formula1>
    </dataValidation>
    <dataValidation allowBlank="1" showInputMessage="1" showErrorMessage="1" sqref="C7" xr:uid="{00000000-0002-0000-0300-000002000000}"/>
  </dataValidations>
  <printOptions horizontalCentered="1" verticalCentered="1"/>
  <pageMargins left="0.23622047244094491" right="0.23622047244094491" top="0.74803149606299213" bottom="0.74803149606299213" header="0.31496062992125984" footer="0.31496062992125984"/>
  <pageSetup paperSize="5" scale="4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04" r:id="rId4" name="Check Box 408">
              <controlPr defaultSize="0" autoFill="0" autoLine="0" autoPict="0">
                <anchor moveWithCells="1">
                  <from>
                    <xdr:col>2</xdr:col>
                    <xdr:colOff>238125</xdr:colOff>
                    <xdr:row>26</xdr:row>
                    <xdr:rowOff>28575</xdr:rowOff>
                  </from>
                  <to>
                    <xdr:col>2</xdr:col>
                    <xdr:colOff>466725</xdr:colOff>
                    <xdr:row>26</xdr:row>
                    <xdr:rowOff>333375</xdr:rowOff>
                  </to>
                </anchor>
              </controlPr>
            </control>
          </mc:Choice>
        </mc:AlternateContent>
        <mc:AlternateContent xmlns:mc="http://schemas.openxmlformats.org/markup-compatibility/2006">
          <mc:Choice Requires="x14">
            <control shapeId="4542" r:id="rId5" name="Check Box 446">
              <controlPr defaultSize="0" autoFill="0" autoLine="0" autoPict="0">
                <anchor moveWithCells="1">
                  <from>
                    <xdr:col>2</xdr:col>
                    <xdr:colOff>238125</xdr:colOff>
                    <xdr:row>27</xdr:row>
                    <xdr:rowOff>28575</xdr:rowOff>
                  </from>
                  <to>
                    <xdr:col>2</xdr:col>
                    <xdr:colOff>466725</xdr:colOff>
                    <xdr:row>27</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3000000}">
          <x14:formula1>
            <xm:f>programacion!$AR$2:$AR$6</xm:f>
          </x14:formula1>
          <xm:sqref>G27:M27</xm:sqref>
        </x14:dataValidation>
        <x14:dataValidation type="list" allowBlank="1" showInputMessage="1" showErrorMessage="1" xr:uid="{00000000-0002-0000-0300-000004000000}">
          <x14:formula1>
            <xm:f>programacion!$AN$2:$AN$14</xm:f>
          </x14:formula1>
          <xm:sqref>G28:M28</xm:sqref>
        </x14:dataValidation>
        <x14:dataValidation type="list" allowBlank="1" showInputMessage="1" showErrorMessage="1" xr:uid="{00000000-0002-0000-0300-000005000000}">
          <x14:formula1>
            <xm:f>programacion!$B$6:$B$20</xm:f>
          </x14:formula1>
          <xm:sqref>J6</xm:sqref>
        </x14:dataValidation>
        <x14:dataValidation type="list" allowBlank="1" showInputMessage="1" showErrorMessage="1" xr:uid="{00000000-0002-0000-0300-000006000000}">
          <x14:formula1>
            <xm:f>programacion!$AJ$23:$AJ$120</xm:f>
          </x14:formula1>
          <xm:sqref>G32:G46</xm:sqref>
        </x14:dataValidation>
        <x14:dataValidation type="list" allowBlank="1" showInputMessage="1" showErrorMessage="1" xr:uid="{00000000-0002-0000-0300-000007000000}">
          <x14:formula1>
            <xm:f>programacion!$AJ$2:$AJ$120</xm:f>
          </x14:formula1>
          <xm:sqref>I32:I46</xm:sqref>
        </x14:dataValidation>
        <x14:dataValidation type="list" allowBlank="1" showInputMessage="1" showErrorMessage="1" xr:uid="{00000000-0002-0000-0300-000008000000}">
          <x14:formula1>
            <xm:f>programacion!A$6:A$21</xm:f>
          </x14:formula1>
          <xm:sqref>C8:D8</xm:sqref>
        </x14:dataValidation>
        <x14:dataValidation type="list" allowBlank="1" showInputMessage="1" showErrorMessage="1" xr:uid="{00000000-0002-0000-0300-000009000000}">
          <x14:formula1>
            <xm:f>programacion!A$5:A$15</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V86"/>
  <sheetViews>
    <sheetView showGridLines="0" view="pageBreakPreview" zoomScale="86" zoomScaleNormal="86" zoomScaleSheetLayoutView="86" zoomScalePageLayoutView="59" workbookViewId="0">
      <selection activeCell="B45" sqref="B45:K45"/>
    </sheetView>
  </sheetViews>
  <sheetFormatPr baseColWidth="10" defaultColWidth="11.42578125" defaultRowHeight="15" x14ac:dyDescent="0.25"/>
  <cols>
    <col min="1" max="1" width="11.42578125" style="106"/>
    <col min="2" max="2" width="5.140625" style="106" customWidth="1"/>
    <col min="3" max="6" width="11.42578125" style="106"/>
    <col min="7" max="7" width="17.140625" style="106" customWidth="1"/>
    <col min="8" max="8" width="11.42578125" style="106"/>
    <col min="9" max="9" width="41.7109375" style="106" customWidth="1"/>
    <col min="10" max="10" width="11.42578125" style="106"/>
    <col min="11" max="11" width="16.140625" style="106" customWidth="1"/>
    <col min="12" max="12" width="24" style="106" customWidth="1"/>
    <col min="13" max="13" width="23.7109375" style="106" customWidth="1"/>
    <col min="14" max="14" width="12.7109375" style="106" customWidth="1"/>
    <col min="15" max="15" width="7.28515625" style="106" hidden="1" customWidth="1"/>
    <col min="16" max="39" width="11.42578125" style="106" customWidth="1"/>
    <col min="40" max="40" width="3.28515625" style="106" customWidth="1"/>
    <col min="41" max="41" width="6.140625" style="106" customWidth="1"/>
    <col min="42" max="16384" width="11.42578125" style="106"/>
  </cols>
  <sheetData>
    <row r="1" spans="1:42" ht="15" customHeight="1" x14ac:dyDescent="0.25">
      <c r="A1" s="1073"/>
      <c r="B1" s="1074"/>
      <c r="C1" s="1075"/>
      <c r="D1" s="1079" t="str">
        <f>INSTRUCTIVO!C1</f>
        <v>ASEGURAMIENTO SANITARIO</v>
      </c>
      <c r="E1" s="1080"/>
      <c r="F1" s="1080"/>
      <c r="G1" s="1080"/>
      <c r="H1" s="1080"/>
      <c r="I1" s="353"/>
      <c r="J1" s="1011" t="str">
        <f>INSTRUCTIVO!G1</f>
        <v>REGISTROS SANITARIOS Y TRAMITES ASOCIADOS</v>
      </c>
      <c r="K1" s="1011"/>
      <c r="L1" s="1011"/>
      <c r="M1" s="1011"/>
      <c r="N1" s="1011"/>
      <c r="O1" s="1012"/>
      <c r="AP1" s="883"/>
    </row>
    <row r="2" spans="1:42" ht="22.5" customHeight="1" x14ac:dyDescent="0.25">
      <c r="A2" s="1076"/>
      <c r="B2" s="1077"/>
      <c r="C2" s="1077"/>
      <c r="D2" s="1013" t="str">
        <f>INSTRUCTIVO!C2</f>
        <v>FORMATO ÚNICO DE DILIGENCIAMIENTO DE REACTIVOS DE DIAGNÓSTICO IN VITRO</v>
      </c>
      <c r="E2" s="1013"/>
      <c r="F2" s="1013"/>
      <c r="G2" s="1013"/>
      <c r="H2" s="1013"/>
      <c r="I2" s="1013"/>
      <c r="J2" s="1013"/>
      <c r="K2" s="1013"/>
      <c r="L2" s="1014"/>
      <c r="M2" s="1014"/>
      <c r="N2" s="1014"/>
      <c r="O2" s="1015"/>
      <c r="AP2" s="883"/>
    </row>
    <row r="3" spans="1:42" ht="15.75" customHeight="1" x14ac:dyDescent="0.25">
      <c r="A3" s="1076"/>
      <c r="B3" s="1077"/>
      <c r="C3" s="1078"/>
      <c r="D3" s="1035" t="str">
        <f>INSTRUCTIVO!C3</f>
        <v>Código: ASS-RSA-FM006</v>
      </c>
      <c r="E3" s="1036"/>
      <c r="F3" s="1036"/>
      <c r="G3" s="1037"/>
      <c r="H3" s="1038" t="str">
        <f>INSTRUCTIVO!F3</f>
        <v>Versión: 13</v>
      </c>
      <c r="I3" s="1039"/>
      <c r="J3" s="1039"/>
      <c r="K3" s="1039"/>
      <c r="L3" s="1016" t="str">
        <f>INSTRUCTIVO!H3</f>
        <v>Fecha de Emisión: 2025-11-06</v>
      </c>
      <c r="M3" s="1016"/>
      <c r="N3" s="1016"/>
      <c r="O3" s="1017"/>
      <c r="AP3" s="883"/>
    </row>
    <row r="4" spans="1:42" ht="73.5" customHeight="1" x14ac:dyDescent="0.25">
      <c r="A4" s="1041" t="s">
        <v>179</v>
      </c>
      <c r="B4" s="1042"/>
      <c r="C4" s="1042"/>
      <c r="D4" s="1042"/>
      <c r="E4" s="1042"/>
      <c r="F4" s="1042"/>
      <c r="G4" s="1042"/>
      <c r="H4" s="1042"/>
      <c r="I4" s="1042"/>
      <c r="J4" s="1042"/>
      <c r="K4" s="1042"/>
      <c r="L4" s="1042"/>
      <c r="M4" s="1042"/>
      <c r="N4" s="1042"/>
      <c r="O4" s="1043"/>
    </row>
    <row r="5" spans="1:42" ht="30.75" customHeight="1" x14ac:dyDescent="0.25">
      <c r="A5" s="971" t="s">
        <v>180</v>
      </c>
      <c r="B5" s="972"/>
      <c r="C5" s="972"/>
      <c r="D5" s="972"/>
      <c r="E5" s="972"/>
      <c r="F5" s="972"/>
      <c r="G5" s="972"/>
      <c r="H5" s="972"/>
      <c r="I5" s="972"/>
      <c r="J5" s="972"/>
      <c r="K5" s="1044"/>
      <c r="L5" s="1044"/>
      <c r="M5" s="1044"/>
      <c r="N5" s="1044"/>
      <c r="O5" s="1045"/>
    </row>
    <row r="6" spans="1:42" ht="110.45" customHeight="1" x14ac:dyDescent="0.25">
      <c r="A6" s="864" t="s">
        <v>74</v>
      </c>
      <c r="B6" s="865"/>
      <c r="C6" s="1094" t="s">
        <v>181</v>
      </c>
      <c r="D6" s="1095"/>
      <c r="E6" s="1095"/>
      <c r="F6" s="1095"/>
      <c r="G6" s="1096"/>
      <c r="H6" s="1093" t="s">
        <v>77</v>
      </c>
      <c r="I6" s="1081"/>
      <c r="J6" s="1081"/>
      <c r="K6" s="1046">
        <f>VLOOKUP(C6,programacion!$B$24:$C$34,2,0)</f>
        <v>92177</v>
      </c>
      <c r="L6" s="1046"/>
      <c r="M6" s="1046"/>
      <c r="N6" s="1046"/>
      <c r="O6" s="1047"/>
    </row>
    <row r="7" spans="1:42" ht="65.45" customHeight="1" x14ac:dyDescent="0.25">
      <c r="A7" s="864"/>
      <c r="B7" s="1081"/>
      <c r="C7" s="1048" t="str">
        <f>VLOOKUP(C6,programacion!B25:D34,3,0)</f>
        <v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v>
      </c>
      <c r="D7" s="1048"/>
      <c r="E7" s="1048"/>
      <c r="F7" s="1048"/>
      <c r="G7" s="1048"/>
      <c r="H7" s="1048"/>
      <c r="I7" s="1048"/>
      <c r="J7" s="1048"/>
      <c r="K7" s="1048"/>
      <c r="L7" s="1048"/>
      <c r="M7" s="1048"/>
      <c r="N7" s="1048"/>
      <c r="O7" s="1049"/>
    </row>
    <row r="8" spans="1:42" ht="4.5" customHeight="1" x14ac:dyDescent="0.25">
      <c r="A8" s="1104"/>
      <c r="B8" s="1105"/>
      <c r="C8" s="1105"/>
      <c r="D8" s="1105"/>
      <c r="E8" s="1105"/>
      <c r="F8" s="1105"/>
      <c r="G8" s="1105"/>
      <c r="H8" s="1105"/>
      <c r="I8" s="1105"/>
      <c r="J8" s="1105"/>
      <c r="K8" s="1105"/>
      <c r="L8" s="1105"/>
      <c r="M8" s="1105"/>
      <c r="N8" s="1106"/>
      <c r="O8" s="1107"/>
    </row>
    <row r="9" spans="1:42" ht="30.75" customHeight="1" x14ac:dyDescent="0.25">
      <c r="A9" s="864" t="s">
        <v>79</v>
      </c>
      <c r="B9" s="865"/>
      <c r="C9" s="1097"/>
      <c r="D9" s="1098"/>
      <c r="E9" s="1099"/>
      <c r="F9" s="329" t="s">
        <v>182</v>
      </c>
      <c r="G9" s="330"/>
      <c r="H9" s="697" t="s">
        <v>80</v>
      </c>
      <c r="I9" s="715"/>
      <c r="J9" s="699"/>
      <c r="K9" s="331"/>
      <c r="L9" s="697" t="s">
        <v>81</v>
      </c>
      <c r="M9" s="715"/>
      <c r="N9" s="994"/>
      <c r="O9" s="995"/>
    </row>
    <row r="10" spans="1:42" ht="21" customHeight="1" x14ac:dyDescent="0.25">
      <c r="A10" s="996" t="s">
        <v>82</v>
      </c>
      <c r="B10" s="997"/>
      <c r="C10" s="997"/>
      <c r="D10" s="997"/>
      <c r="E10" s="997"/>
      <c r="F10" s="997"/>
      <c r="G10" s="997"/>
      <c r="H10" s="997"/>
      <c r="I10" s="997"/>
      <c r="J10" s="997"/>
      <c r="K10" s="997"/>
      <c r="L10" s="997"/>
      <c r="M10" s="997"/>
      <c r="N10" s="997"/>
      <c r="O10" s="998"/>
    </row>
    <row r="11" spans="1:42" ht="27.75" customHeight="1" x14ac:dyDescent="0.25">
      <c r="A11" s="991" t="s">
        <v>83</v>
      </c>
      <c r="B11" s="992"/>
      <c r="C11" s="992"/>
      <c r="D11" s="992"/>
      <c r="E11" s="992"/>
      <c r="F11" s="992"/>
      <c r="G11" s="992"/>
      <c r="H11" s="992"/>
      <c r="I11" s="992"/>
      <c r="J11" s="992"/>
      <c r="K11" s="992"/>
      <c r="L11" s="992"/>
      <c r="M11" s="992"/>
      <c r="N11" s="992"/>
      <c r="O11" s="999"/>
    </row>
    <row r="12" spans="1:42" ht="15" customHeight="1" x14ac:dyDescent="0.25">
      <c r="A12" s="1040" t="s">
        <v>84</v>
      </c>
      <c r="B12" s="987"/>
      <c r="C12" s="987"/>
      <c r="D12" s="987"/>
      <c r="E12" s="987"/>
      <c r="F12" s="987"/>
      <c r="G12" s="987"/>
      <c r="H12" s="972" t="s">
        <v>183</v>
      </c>
      <c r="I12" s="972"/>
      <c r="J12" s="972"/>
      <c r="K12" s="972"/>
      <c r="L12" s="972"/>
      <c r="M12" s="972"/>
      <c r="N12" s="972"/>
      <c r="O12" s="1000"/>
    </row>
    <row r="13" spans="1:42" x14ac:dyDescent="0.25">
      <c r="A13" s="338" t="s">
        <v>86</v>
      </c>
      <c r="B13" s="985"/>
      <c r="C13" s="985"/>
      <c r="D13" s="985"/>
      <c r="E13" s="985"/>
      <c r="F13" s="985"/>
      <c r="G13" s="985"/>
      <c r="H13" s="985"/>
      <c r="I13" s="985"/>
      <c r="J13" s="985"/>
      <c r="K13" s="985"/>
      <c r="L13" s="985"/>
      <c r="M13" s="985"/>
      <c r="N13" s="985"/>
      <c r="O13" s="986"/>
    </row>
    <row r="14" spans="1:42" x14ac:dyDescent="0.25">
      <c r="A14" s="338" t="s">
        <v>87</v>
      </c>
      <c r="B14" s="985"/>
      <c r="C14" s="985"/>
      <c r="D14" s="985"/>
      <c r="E14" s="985"/>
      <c r="F14" s="985"/>
      <c r="G14" s="985"/>
      <c r="H14" s="985"/>
      <c r="I14" s="985"/>
      <c r="J14" s="985"/>
      <c r="K14" s="985"/>
      <c r="L14" s="985"/>
      <c r="M14" s="985"/>
      <c r="N14" s="985"/>
      <c r="O14" s="986"/>
    </row>
    <row r="15" spans="1:42" ht="15" customHeight="1" x14ac:dyDescent="0.25">
      <c r="A15" s="1040" t="s">
        <v>89</v>
      </c>
      <c r="B15" s="987"/>
      <c r="C15" s="987"/>
      <c r="D15" s="987"/>
      <c r="E15" s="987"/>
      <c r="F15" s="987"/>
      <c r="G15" s="987"/>
      <c r="H15" s="987" t="s">
        <v>184</v>
      </c>
      <c r="I15" s="987"/>
      <c r="J15" s="987"/>
      <c r="K15" s="987"/>
      <c r="L15" s="987"/>
      <c r="M15" s="987"/>
      <c r="N15" s="987"/>
      <c r="O15" s="988"/>
    </row>
    <row r="16" spans="1:42" x14ac:dyDescent="0.25">
      <c r="A16" s="338" t="s">
        <v>86</v>
      </c>
      <c r="B16" s="985"/>
      <c r="C16" s="985"/>
      <c r="D16" s="985"/>
      <c r="E16" s="985"/>
      <c r="F16" s="985"/>
      <c r="G16" s="985"/>
      <c r="H16" s="985"/>
      <c r="I16" s="985"/>
      <c r="J16" s="985"/>
      <c r="K16" s="985"/>
      <c r="L16" s="985"/>
      <c r="M16" s="985"/>
      <c r="N16" s="985"/>
      <c r="O16" s="986"/>
    </row>
    <row r="17" spans="1:15" x14ac:dyDescent="0.25">
      <c r="A17" s="338" t="s">
        <v>87</v>
      </c>
      <c r="B17" s="985"/>
      <c r="C17" s="985"/>
      <c r="D17" s="985"/>
      <c r="E17" s="985"/>
      <c r="F17" s="985"/>
      <c r="G17" s="985"/>
      <c r="H17" s="985"/>
      <c r="I17" s="985"/>
      <c r="J17" s="985"/>
      <c r="K17" s="985"/>
      <c r="L17" s="985"/>
      <c r="M17" s="985"/>
      <c r="N17" s="985"/>
      <c r="O17" s="986"/>
    </row>
    <row r="18" spans="1:15" ht="15" customHeight="1" x14ac:dyDescent="0.25">
      <c r="A18" s="1040" t="s">
        <v>90</v>
      </c>
      <c r="B18" s="987"/>
      <c r="C18" s="987"/>
      <c r="D18" s="987"/>
      <c r="E18" s="987"/>
      <c r="F18" s="987"/>
      <c r="G18" s="987"/>
      <c r="H18" s="987" t="s">
        <v>184</v>
      </c>
      <c r="I18" s="987"/>
      <c r="J18" s="987"/>
      <c r="K18" s="987"/>
      <c r="L18" s="987"/>
      <c r="M18" s="987"/>
      <c r="N18" s="987"/>
      <c r="O18" s="988"/>
    </row>
    <row r="19" spans="1:15" x14ac:dyDescent="0.25">
      <c r="A19" s="338" t="s">
        <v>185</v>
      </c>
      <c r="B19" s="985"/>
      <c r="C19" s="985"/>
      <c r="D19" s="985"/>
      <c r="E19" s="985"/>
      <c r="F19" s="985"/>
      <c r="G19" s="985"/>
      <c r="H19" s="985"/>
      <c r="I19" s="985"/>
      <c r="J19" s="985"/>
      <c r="K19" s="985"/>
      <c r="L19" s="985"/>
      <c r="M19" s="985"/>
      <c r="N19" s="985"/>
      <c r="O19" s="986"/>
    </row>
    <row r="20" spans="1:15" x14ac:dyDescent="0.25">
      <c r="A20" s="428" t="s">
        <v>87</v>
      </c>
      <c r="B20" s="989"/>
      <c r="C20" s="989"/>
      <c r="D20" s="989"/>
      <c r="E20" s="989"/>
      <c r="F20" s="989"/>
      <c r="G20" s="989"/>
      <c r="H20" s="989"/>
      <c r="I20" s="989"/>
      <c r="J20" s="989"/>
      <c r="K20" s="989"/>
      <c r="L20" s="989"/>
      <c r="M20" s="989"/>
      <c r="N20" s="989"/>
      <c r="O20" s="990"/>
    </row>
    <row r="21" spans="1:15" ht="27" customHeight="1" x14ac:dyDescent="0.25">
      <c r="A21" s="991" t="s">
        <v>91</v>
      </c>
      <c r="B21" s="992"/>
      <c r="C21" s="992"/>
      <c r="D21" s="992"/>
      <c r="E21" s="992"/>
      <c r="F21" s="992"/>
      <c r="G21" s="992"/>
      <c r="H21" s="992"/>
      <c r="I21" s="993"/>
      <c r="J21" s="993"/>
      <c r="K21" s="993"/>
      <c r="L21" s="993"/>
      <c r="M21" s="993"/>
      <c r="N21" s="993"/>
      <c r="O21" s="808"/>
    </row>
    <row r="22" spans="1:15" ht="15" customHeight="1" x14ac:dyDescent="0.25">
      <c r="A22" s="1026" t="s">
        <v>186</v>
      </c>
      <c r="B22" s="1027"/>
      <c r="C22" s="1027"/>
      <c r="D22" s="1027"/>
      <c r="E22" s="1028"/>
      <c r="F22" s="1029" t="s">
        <v>98</v>
      </c>
      <c r="G22" s="1027"/>
      <c r="H22" s="1027"/>
      <c r="I22" s="987" t="s">
        <v>187</v>
      </c>
      <c r="J22" s="1033" t="s">
        <v>188</v>
      </c>
      <c r="K22" s="987"/>
      <c r="L22" s="987"/>
      <c r="M22" s="987"/>
      <c r="N22" s="987"/>
      <c r="O22" s="1034"/>
    </row>
    <row r="23" spans="1:15" ht="84.75" customHeight="1" x14ac:dyDescent="0.25">
      <c r="A23" s="1026"/>
      <c r="B23" s="1027"/>
      <c r="C23" s="1027"/>
      <c r="D23" s="1027"/>
      <c r="E23" s="1028"/>
      <c r="F23" s="1030"/>
      <c r="G23" s="1031"/>
      <c r="H23" s="1031"/>
      <c r="I23" s="1010"/>
      <c r="J23" s="1018" t="s">
        <v>103</v>
      </c>
      <c r="K23" s="1019"/>
      <c r="L23" s="332" t="s">
        <v>104</v>
      </c>
      <c r="M23" s="1020" t="s">
        <v>105</v>
      </c>
      <c r="N23" s="1020"/>
      <c r="O23" s="1034"/>
    </row>
    <row r="24" spans="1:15" ht="30" customHeight="1" x14ac:dyDescent="0.25">
      <c r="A24" s="1004"/>
      <c r="B24" s="1005"/>
      <c r="C24" s="1005"/>
      <c r="D24" s="1005"/>
      <c r="E24" s="1006"/>
      <c r="F24" s="1005"/>
      <c r="G24" s="1005"/>
      <c r="H24" s="1005"/>
      <c r="I24" s="355"/>
      <c r="J24" s="1021"/>
      <c r="K24" s="1022"/>
      <c r="L24" s="354"/>
      <c r="M24" s="969"/>
      <c r="N24" s="969"/>
      <c r="O24" s="403"/>
    </row>
    <row r="25" spans="1:15" ht="30" customHeight="1" x14ac:dyDescent="0.25">
      <c r="A25" s="1007"/>
      <c r="B25" s="1008"/>
      <c r="C25" s="1008"/>
      <c r="D25" s="1008"/>
      <c r="E25" s="1009"/>
      <c r="F25" s="1032"/>
      <c r="G25" s="1008"/>
      <c r="H25" s="1008"/>
      <c r="I25" s="425"/>
      <c r="J25" s="1023"/>
      <c r="K25" s="1024"/>
      <c r="L25" s="426"/>
      <c r="M25" s="1025"/>
      <c r="N25" s="1025"/>
      <c r="O25" s="427"/>
    </row>
    <row r="26" spans="1:15" ht="16.5" customHeight="1" x14ac:dyDescent="0.25">
      <c r="A26" s="1001" t="s">
        <v>189</v>
      </c>
      <c r="B26" s="1002"/>
      <c r="C26" s="1002"/>
      <c r="D26" s="1002"/>
      <c r="E26" s="1002"/>
      <c r="F26" s="1002"/>
      <c r="G26" s="1002"/>
      <c r="H26" s="1002"/>
      <c r="I26" s="1002"/>
      <c r="J26" s="1002"/>
      <c r="K26" s="1002"/>
      <c r="L26" s="1002"/>
      <c r="M26" s="1002"/>
      <c r="N26" s="1002"/>
      <c r="O26" s="1003"/>
    </row>
    <row r="27" spans="1:15" ht="61.5" customHeight="1" x14ac:dyDescent="0.25">
      <c r="A27" s="968"/>
      <c r="B27" s="969"/>
      <c r="C27" s="969"/>
      <c r="D27" s="969"/>
      <c r="E27" s="969"/>
      <c r="F27" s="969"/>
      <c r="G27" s="969"/>
      <c r="H27" s="969"/>
      <c r="I27" s="969"/>
      <c r="J27" s="969"/>
      <c r="K27" s="969"/>
      <c r="L27" s="969"/>
      <c r="M27" s="969"/>
      <c r="N27" s="969"/>
      <c r="O27" s="970"/>
    </row>
    <row r="28" spans="1:15" ht="20.25" customHeight="1" x14ac:dyDescent="0.25">
      <c r="A28" s="971" t="s">
        <v>102</v>
      </c>
      <c r="B28" s="972"/>
      <c r="C28" s="972"/>
      <c r="D28" s="972"/>
      <c r="E28" s="972"/>
      <c r="F28" s="972"/>
      <c r="G28" s="972"/>
      <c r="H28" s="972"/>
      <c r="I28" s="972"/>
      <c r="J28" s="972"/>
      <c r="K28" s="972"/>
      <c r="L28" s="972"/>
      <c r="M28" s="972"/>
      <c r="N28" s="972"/>
      <c r="O28" s="973"/>
    </row>
    <row r="29" spans="1:15" ht="48.75" customHeight="1" x14ac:dyDescent="0.25">
      <c r="A29" s="974"/>
      <c r="B29" s="975"/>
      <c r="C29" s="975"/>
      <c r="D29" s="975"/>
      <c r="E29" s="975"/>
      <c r="F29" s="975"/>
      <c r="G29" s="975"/>
      <c r="H29" s="975"/>
      <c r="I29" s="975"/>
      <c r="J29" s="975"/>
      <c r="K29" s="975"/>
      <c r="L29" s="975"/>
      <c r="M29" s="975"/>
      <c r="N29" s="975"/>
      <c r="O29" s="976"/>
    </row>
    <row r="30" spans="1:15" ht="15" customHeight="1" x14ac:dyDescent="0.25">
      <c r="A30" s="977" t="s">
        <v>115</v>
      </c>
      <c r="B30" s="978"/>
      <c r="C30" s="978"/>
      <c r="D30" s="978"/>
      <c r="E30" s="978"/>
      <c r="F30" s="978"/>
      <c r="G30" s="978"/>
      <c r="H30" s="978"/>
      <c r="I30" s="978"/>
      <c r="J30" s="978"/>
      <c r="K30" s="978"/>
      <c r="L30" s="978"/>
      <c r="M30" s="978"/>
      <c r="N30" s="979"/>
      <c r="O30" s="980"/>
    </row>
    <row r="31" spans="1:15" ht="15" customHeight="1" x14ac:dyDescent="0.25">
      <c r="A31" s="339" t="s">
        <v>116</v>
      </c>
      <c r="B31" s="1090" t="s">
        <v>117</v>
      </c>
      <c r="C31" s="1091"/>
      <c r="D31" s="1091"/>
      <c r="E31" s="1091"/>
      <c r="F31" s="1091"/>
      <c r="G31" s="1091"/>
      <c r="H31" s="1091"/>
      <c r="I31" s="1091"/>
      <c r="J31" s="1091"/>
      <c r="K31" s="1092"/>
      <c r="L31" s="132" t="s">
        <v>52</v>
      </c>
      <c r="M31" s="328" t="s">
        <v>49</v>
      </c>
      <c r="N31" s="981" t="s">
        <v>53</v>
      </c>
      <c r="O31" s="982"/>
    </row>
    <row r="32" spans="1:15" ht="45" customHeight="1" x14ac:dyDescent="0.25">
      <c r="A32" s="340" t="s">
        <v>86</v>
      </c>
      <c r="B32" s="1100" t="s">
        <v>190</v>
      </c>
      <c r="C32" s="1101"/>
      <c r="D32" s="1101"/>
      <c r="E32" s="1101"/>
      <c r="F32" s="1101"/>
      <c r="G32" s="1101"/>
      <c r="H32" s="1101"/>
      <c r="I32" s="1101"/>
      <c r="J32" s="1101"/>
      <c r="K32" s="1102"/>
      <c r="L32" s="24"/>
      <c r="M32" s="333"/>
      <c r="N32" s="983"/>
      <c r="O32" s="984"/>
    </row>
    <row r="33" spans="1:15" ht="27" customHeight="1" x14ac:dyDescent="0.25">
      <c r="A33" s="340">
        <v>2</v>
      </c>
      <c r="B33" s="1052" t="s">
        <v>122</v>
      </c>
      <c r="C33" s="1053"/>
      <c r="D33" s="1053"/>
      <c r="E33" s="1053"/>
      <c r="F33" s="1053"/>
      <c r="G33" s="1053"/>
      <c r="H33" s="1053"/>
      <c r="I33" s="1053"/>
      <c r="J33" s="1053"/>
      <c r="K33" s="1054"/>
      <c r="L33" s="24"/>
      <c r="M33" s="333"/>
      <c r="N33" s="1108"/>
      <c r="O33" s="984"/>
    </row>
    <row r="34" spans="1:15" ht="147" customHeight="1" x14ac:dyDescent="0.25">
      <c r="A34" s="340">
        <v>3</v>
      </c>
      <c r="B34" s="1052" t="s">
        <v>191</v>
      </c>
      <c r="C34" s="1053"/>
      <c r="D34" s="1053"/>
      <c r="E34" s="1053"/>
      <c r="F34" s="1053"/>
      <c r="G34" s="1053"/>
      <c r="H34" s="1053"/>
      <c r="I34" s="1053"/>
      <c r="J34" s="1053"/>
      <c r="K34" s="1054"/>
      <c r="L34" s="24"/>
      <c r="M34" s="333"/>
      <c r="N34" s="356"/>
      <c r="O34" s="404"/>
    </row>
    <row r="35" spans="1:15" ht="22.5" customHeight="1" x14ac:dyDescent="0.25">
      <c r="A35" s="340">
        <v>4</v>
      </c>
      <c r="B35" s="1116" t="s">
        <v>192</v>
      </c>
      <c r="C35" s="1053"/>
      <c r="D35" s="1053"/>
      <c r="E35" s="1053"/>
      <c r="F35" s="1053"/>
      <c r="G35" s="1053"/>
      <c r="H35" s="1053"/>
      <c r="I35" s="1053"/>
      <c r="J35" s="1053"/>
      <c r="K35" s="1054"/>
      <c r="L35" s="24"/>
      <c r="M35" s="333"/>
      <c r="N35" s="356"/>
      <c r="O35" s="404"/>
    </row>
    <row r="36" spans="1:15" ht="25.5" customHeight="1" x14ac:dyDescent="0.25">
      <c r="A36" s="340">
        <v>5</v>
      </c>
      <c r="B36" s="1052" t="s">
        <v>128</v>
      </c>
      <c r="C36" s="1053"/>
      <c r="D36" s="1053"/>
      <c r="E36" s="1053"/>
      <c r="F36" s="1053"/>
      <c r="G36" s="1053"/>
      <c r="H36" s="1053"/>
      <c r="I36" s="1053"/>
      <c r="J36" s="1053"/>
      <c r="K36" s="1054"/>
      <c r="L36" s="24"/>
      <c r="M36" s="333"/>
      <c r="N36" s="356"/>
      <c r="O36" s="404"/>
    </row>
    <row r="37" spans="1:15" ht="32.25" customHeight="1" x14ac:dyDescent="0.25">
      <c r="A37" s="1084">
        <v>6</v>
      </c>
      <c r="B37" s="1117" t="s">
        <v>193</v>
      </c>
      <c r="C37" s="1118"/>
      <c r="D37" s="1118"/>
      <c r="E37" s="1118"/>
      <c r="F37" s="1118"/>
      <c r="G37" s="1118"/>
      <c r="H37" s="1118"/>
      <c r="I37" s="1118"/>
      <c r="J37" s="1118"/>
      <c r="K37" s="1119"/>
      <c r="L37" s="24"/>
      <c r="M37" s="333"/>
      <c r="N37" s="352"/>
      <c r="O37" s="404"/>
    </row>
    <row r="38" spans="1:15" ht="15" customHeight="1" x14ac:dyDescent="0.25">
      <c r="A38" s="1085"/>
      <c r="B38" s="1052" t="s">
        <v>194</v>
      </c>
      <c r="C38" s="1053"/>
      <c r="D38" s="1053"/>
      <c r="E38" s="1053"/>
      <c r="F38" s="1053"/>
      <c r="G38" s="1053"/>
      <c r="H38" s="1053"/>
      <c r="I38" s="1053"/>
      <c r="J38" s="1053"/>
      <c r="K38" s="1054"/>
      <c r="L38" s="24"/>
      <c r="M38" s="333"/>
      <c r="N38" s="356"/>
      <c r="O38" s="404"/>
    </row>
    <row r="39" spans="1:15" ht="15" customHeight="1" x14ac:dyDescent="0.25">
      <c r="A39" s="1085"/>
      <c r="B39" s="955" t="s">
        <v>195</v>
      </c>
      <c r="C39" s="956"/>
      <c r="D39" s="956"/>
      <c r="E39" s="956"/>
      <c r="F39" s="956"/>
      <c r="G39" s="956"/>
      <c r="H39" s="956"/>
      <c r="I39" s="956"/>
      <c r="J39" s="956"/>
      <c r="K39" s="957"/>
      <c r="L39" s="25"/>
      <c r="M39" s="334"/>
      <c r="N39" s="356"/>
      <c r="O39" s="404"/>
    </row>
    <row r="40" spans="1:15" ht="18.75" customHeight="1" x14ac:dyDescent="0.25">
      <c r="A40" s="1085"/>
      <c r="B40" s="1052" t="s">
        <v>196</v>
      </c>
      <c r="C40" s="1053"/>
      <c r="D40" s="1053"/>
      <c r="E40" s="1053"/>
      <c r="F40" s="1053"/>
      <c r="G40" s="1053"/>
      <c r="H40" s="1053"/>
      <c r="I40" s="1053"/>
      <c r="J40" s="1053"/>
      <c r="K40" s="1054"/>
      <c r="L40" s="25"/>
      <c r="M40" s="334"/>
      <c r="N40" s="356"/>
      <c r="O40" s="404"/>
    </row>
    <row r="41" spans="1:15" ht="30.75" customHeight="1" x14ac:dyDescent="0.25">
      <c r="A41" s="1085"/>
      <c r="B41" s="1112" t="s">
        <v>197</v>
      </c>
      <c r="C41" s="1113"/>
      <c r="D41" s="1113"/>
      <c r="E41" s="1113"/>
      <c r="F41" s="1113"/>
      <c r="G41" s="1113"/>
      <c r="H41" s="1113"/>
      <c r="I41" s="1113"/>
      <c r="J41" s="1113"/>
      <c r="K41" s="1114"/>
      <c r="L41" s="1067"/>
      <c r="M41" s="1086"/>
      <c r="N41" s="1070"/>
      <c r="O41" s="404"/>
    </row>
    <row r="42" spans="1:15" ht="27" customHeight="1" x14ac:dyDescent="0.25">
      <c r="A42" s="1085"/>
      <c r="B42" s="1058" t="s">
        <v>198</v>
      </c>
      <c r="C42" s="1059"/>
      <c r="D42" s="1064" t="s">
        <v>135</v>
      </c>
      <c r="E42" s="1064"/>
      <c r="F42" s="1064"/>
      <c r="G42" s="1059" t="s">
        <v>199</v>
      </c>
      <c r="H42" s="1059"/>
      <c r="I42" s="405"/>
      <c r="J42" s="1065"/>
      <c r="K42" s="1066"/>
      <c r="L42" s="1068"/>
      <c r="M42" s="1087"/>
      <c r="N42" s="1070"/>
      <c r="O42" s="404"/>
    </row>
    <row r="43" spans="1:15" ht="22.5" customHeight="1" x14ac:dyDescent="0.25">
      <c r="A43" s="1103"/>
      <c r="B43" s="1109" t="s">
        <v>136</v>
      </c>
      <c r="C43" s="1110"/>
      <c r="D43" s="1110"/>
      <c r="E43" s="1110"/>
      <c r="F43" s="1110"/>
      <c r="G43" s="1110"/>
      <c r="H43" s="1110"/>
      <c r="I43" s="1110"/>
      <c r="J43" s="1110"/>
      <c r="K43" s="1111"/>
      <c r="L43" s="1069"/>
      <c r="M43" s="1088"/>
      <c r="N43" s="1070"/>
      <c r="O43" s="404"/>
    </row>
    <row r="44" spans="1:15" ht="168.75" customHeight="1" x14ac:dyDescent="0.25">
      <c r="A44" s="1084">
        <v>7</v>
      </c>
      <c r="B44" s="1060" t="s">
        <v>200</v>
      </c>
      <c r="C44" s="1061"/>
      <c r="D44" s="1061"/>
      <c r="E44" s="1061"/>
      <c r="F44" s="1061"/>
      <c r="G44" s="1061"/>
      <c r="H44" s="1061"/>
      <c r="I44" s="1061"/>
      <c r="J44" s="1061"/>
      <c r="K44" s="1062"/>
      <c r="L44" s="24"/>
      <c r="M44" s="333"/>
      <c r="N44" s="356"/>
      <c r="O44" s="404"/>
    </row>
    <row r="45" spans="1:15" ht="93.75" customHeight="1" x14ac:dyDescent="0.25">
      <c r="A45" s="1085"/>
      <c r="B45" s="1052" t="s">
        <v>201</v>
      </c>
      <c r="C45" s="1053"/>
      <c r="D45" s="1053"/>
      <c r="E45" s="1053"/>
      <c r="F45" s="1053"/>
      <c r="G45" s="1053"/>
      <c r="H45" s="1053"/>
      <c r="I45" s="1053"/>
      <c r="J45" s="1053"/>
      <c r="K45" s="1054"/>
      <c r="L45" s="24"/>
      <c r="M45" s="333"/>
      <c r="N45" s="356"/>
      <c r="O45" s="404"/>
    </row>
    <row r="46" spans="1:15" ht="36" customHeight="1" x14ac:dyDescent="0.25">
      <c r="A46" s="1085"/>
      <c r="B46" s="1055" t="s">
        <v>202</v>
      </c>
      <c r="C46" s="1056"/>
      <c r="D46" s="1056"/>
      <c r="E46" s="1056"/>
      <c r="F46" s="1056"/>
      <c r="G46" s="1056"/>
      <c r="H46" s="1056"/>
      <c r="I46" s="1056"/>
      <c r="J46" s="1056"/>
      <c r="K46" s="1057"/>
      <c r="L46" s="1067"/>
      <c r="M46" s="1086"/>
      <c r="N46" s="983"/>
      <c r="O46" s="404"/>
    </row>
    <row r="47" spans="1:15" ht="24.75" customHeight="1" x14ac:dyDescent="0.25">
      <c r="A47" s="341"/>
      <c r="B47" s="1115" t="s">
        <v>141</v>
      </c>
      <c r="C47" s="1063"/>
      <c r="D47" s="1063" t="s">
        <v>203</v>
      </c>
      <c r="E47" s="1063"/>
      <c r="F47" s="1063"/>
      <c r="G47" s="1063" t="s">
        <v>204</v>
      </c>
      <c r="H47" s="1063"/>
      <c r="I47" s="406"/>
      <c r="J47" s="1082"/>
      <c r="K47" s="1083"/>
      <c r="L47" s="1068"/>
      <c r="M47" s="1087"/>
      <c r="N47" s="983"/>
      <c r="O47" s="404"/>
    </row>
    <row r="48" spans="1:15" ht="15" customHeight="1" x14ac:dyDescent="0.25">
      <c r="A48" s="340"/>
      <c r="B48" s="1089" t="s">
        <v>136</v>
      </c>
      <c r="C48" s="1082"/>
      <c r="D48" s="1082"/>
      <c r="E48" s="1082"/>
      <c r="F48" s="1082"/>
      <c r="G48" s="1082"/>
      <c r="H48" s="1082"/>
      <c r="I48" s="1082"/>
      <c r="J48" s="1082"/>
      <c r="K48" s="1083"/>
      <c r="L48" s="1069"/>
      <c r="M48" s="1088"/>
      <c r="N48" s="983"/>
      <c r="O48" s="404"/>
    </row>
    <row r="49" spans="1:256" ht="40.5" customHeight="1" x14ac:dyDescent="0.25">
      <c r="A49" s="340">
        <v>8</v>
      </c>
      <c r="B49" s="1052" t="s">
        <v>205</v>
      </c>
      <c r="C49" s="1053"/>
      <c r="D49" s="1053"/>
      <c r="E49" s="1053"/>
      <c r="F49" s="1053"/>
      <c r="G49" s="1053"/>
      <c r="H49" s="1053"/>
      <c r="I49" s="1053"/>
      <c r="J49" s="1053"/>
      <c r="K49" s="1054"/>
      <c r="L49" s="24"/>
      <c r="M49" s="333"/>
      <c r="N49" s="356"/>
      <c r="O49" s="404"/>
    </row>
    <row r="50" spans="1:256" ht="88.5" customHeight="1" x14ac:dyDescent="0.25">
      <c r="A50" s="342">
        <v>9</v>
      </c>
      <c r="B50" s="1100" t="s">
        <v>206</v>
      </c>
      <c r="C50" s="1101"/>
      <c r="D50" s="1101"/>
      <c r="E50" s="1101"/>
      <c r="F50" s="1101"/>
      <c r="G50" s="1101"/>
      <c r="H50" s="1101"/>
      <c r="I50" s="1101"/>
      <c r="J50" s="1101"/>
      <c r="K50" s="1102"/>
      <c r="L50" s="24"/>
      <c r="M50" s="333"/>
      <c r="N50" s="356"/>
      <c r="O50" s="404"/>
    </row>
    <row r="51" spans="1:256" ht="111.75" customHeight="1" x14ac:dyDescent="0.25">
      <c r="A51" s="342">
        <v>10</v>
      </c>
      <c r="B51" s="1100" t="s">
        <v>207</v>
      </c>
      <c r="C51" s="1101"/>
      <c r="D51" s="1101"/>
      <c r="E51" s="1101"/>
      <c r="F51" s="1101"/>
      <c r="G51" s="1101"/>
      <c r="H51" s="1101"/>
      <c r="I51" s="1101"/>
      <c r="J51" s="1101"/>
      <c r="K51" s="1102"/>
      <c r="L51" s="24"/>
      <c r="M51" s="333"/>
      <c r="N51" s="356"/>
      <c r="O51" s="404"/>
    </row>
    <row r="52" spans="1:256" ht="51" customHeight="1" x14ac:dyDescent="0.25">
      <c r="A52" s="342">
        <v>11</v>
      </c>
      <c r="B52" s="955" t="s">
        <v>208</v>
      </c>
      <c r="C52" s="956"/>
      <c r="D52" s="956"/>
      <c r="E52" s="956"/>
      <c r="F52" s="956"/>
      <c r="G52" s="956"/>
      <c r="H52" s="956"/>
      <c r="I52" s="956"/>
      <c r="J52" s="956"/>
      <c r="K52" s="957"/>
      <c r="L52" s="24"/>
      <c r="M52" s="333"/>
      <c r="N52" s="356"/>
      <c r="O52" s="404"/>
    </row>
    <row r="53" spans="1:256" ht="48" customHeight="1" x14ac:dyDescent="0.25">
      <c r="A53" s="340">
        <v>12</v>
      </c>
      <c r="B53" s="955" t="s">
        <v>209</v>
      </c>
      <c r="C53" s="956"/>
      <c r="D53" s="956"/>
      <c r="E53" s="956"/>
      <c r="F53" s="956"/>
      <c r="G53" s="956"/>
      <c r="H53" s="956"/>
      <c r="I53" s="956"/>
      <c r="J53" s="956"/>
      <c r="K53" s="957"/>
      <c r="L53" s="24"/>
      <c r="M53" s="333"/>
      <c r="N53" s="356"/>
      <c r="O53" s="404"/>
    </row>
    <row r="54" spans="1:256" ht="53.25" customHeight="1" x14ac:dyDescent="0.25">
      <c r="A54" s="343">
        <v>13</v>
      </c>
      <c r="B54" s="1055" t="s">
        <v>210</v>
      </c>
      <c r="C54" s="1056"/>
      <c r="D54" s="1056"/>
      <c r="E54" s="1056"/>
      <c r="F54" s="1056"/>
      <c r="G54" s="1056"/>
      <c r="H54" s="1056"/>
      <c r="I54" s="1056"/>
      <c r="J54" s="1056"/>
      <c r="K54" s="1057"/>
      <c r="L54" s="335"/>
      <c r="M54" s="336"/>
      <c r="N54" s="352"/>
      <c r="O54" s="404"/>
    </row>
    <row r="55" spans="1:256" ht="30" customHeight="1" x14ac:dyDescent="0.25">
      <c r="A55" s="1071" t="s">
        <v>211</v>
      </c>
      <c r="B55" s="1072"/>
      <c r="C55" s="1072"/>
      <c r="D55" s="1072"/>
      <c r="E55" s="1072"/>
      <c r="F55" s="1072"/>
      <c r="G55" s="1072"/>
      <c r="H55" s="1072"/>
      <c r="I55" s="1072"/>
      <c r="J55" s="1072"/>
      <c r="K55" s="1072"/>
      <c r="L55" s="1072"/>
      <c r="M55" s="1072"/>
      <c r="N55" s="1072"/>
      <c r="O55" s="404"/>
    </row>
    <row r="56" spans="1:256" ht="48" customHeight="1" x14ac:dyDescent="0.25">
      <c r="A56" s="953" t="s">
        <v>212</v>
      </c>
      <c r="B56" s="954"/>
      <c r="C56" s="954"/>
      <c r="D56" s="954"/>
      <c r="E56" s="954"/>
      <c r="F56" s="954"/>
      <c r="G56" s="954"/>
      <c r="H56" s="954"/>
      <c r="I56" s="954"/>
      <c r="J56" s="954"/>
      <c r="K56" s="954"/>
      <c r="L56" s="954"/>
      <c r="M56" s="954"/>
      <c r="N56" s="954"/>
      <c r="O56" s="404"/>
    </row>
    <row r="57" spans="1:256" ht="27.75" customHeight="1" x14ac:dyDescent="0.25">
      <c r="A57" s="953" t="s">
        <v>213</v>
      </c>
      <c r="B57" s="954"/>
      <c r="C57" s="954"/>
      <c r="D57" s="954"/>
      <c r="E57" s="954"/>
      <c r="F57" s="954"/>
      <c r="G57" s="954"/>
      <c r="H57" s="954"/>
      <c r="I57" s="954"/>
      <c r="J57" s="954"/>
      <c r="K57" s="954"/>
      <c r="L57" s="954"/>
      <c r="M57" s="954"/>
      <c r="N57" s="954"/>
      <c r="O57" s="407"/>
      <c r="P57" s="111"/>
      <c r="Q57" s="111"/>
      <c r="R57" s="111"/>
      <c r="S57" s="111"/>
      <c r="T57" s="111"/>
      <c r="U57" s="111"/>
      <c r="V57" s="111"/>
      <c r="W57" s="111"/>
      <c r="X57" s="111"/>
      <c r="Y57" s="111"/>
      <c r="Z57" s="111"/>
      <c r="AA57" s="1050"/>
      <c r="AB57" s="1050"/>
      <c r="AC57" s="1051"/>
      <c r="AD57" s="1051"/>
      <c r="AE57" s="1051"/>
      <c r="AF57" s="1051"/>
      <c r="AG57" s="1051"/>
      <c r="AH57" s="1051"/>
      <c r="AI57" s="1051"/>
      <c r="AJ57" s="1051"/>
      <c r="AK57" s="1051"/>
      <c r="AL57" s="1051"/>
      <c r="AM57" s="1051"/>
      <c r="AN57" s="1050"/>
      <c r="AO57" s="1050"/>
      <c r="AP57" s="1051"/>
      <c r="AQ57" s="1051"/>
      <c r="AR57" s="1051"/>
      <c r="AS57" s="1051"/>
      <c r="AT57" s="1051"/>
      <c r="AU57" s="1051"/>
      <c r="AV57" s="1051"/>
      <c r="AW57" s="1051"/>
      <c r="AX57" s="1051"/>
      <c r="AY57" s="1051"/>
      <c r="AZ57" s="1051"/>
      <c r="BA57" s="1050"/>
      <c r="BB57" s="1050"/>
      <c r="BC57" s="1051"/>
      <c r="BD57" s="1051"/>
      <c r="BE57" s="1051"/>
      <c r="BF57" s="1051"/>
      <c r="BG57" s="1051"/>
      <c r="BH57" s="1051"/>
      <c r="BI57" s="1051"/>
      <c r="BJ57" s="1051"/>
      <c r="BK57" s="1051"/>
      <c r="BL57" s="1051"/>
      <c r="BM57" s="1051"/>
      <c r="BN57" s="1050"/>
      <c r="BO57" s="1050"/>
      <c r="BP57" s="1051"/>
      <c r="BQ57" s="1051"/>
      <c r="BR57" s="1051"/>
      <c r="BS57" s="1051"/>
      <c r="BT57" s="1051"/>
      <c r="BU57" s="1051"/>
      <c r="BV57" s="1051"/>
      <c r="BW57" s="1051"/>
      <c r="BX57" s="1051"/>
      <c r="BY57" s="1051"/>
      <c r="BZ57" s="1051"/>
      <c r="CA57" s="1050"/>
      <c r="CB57" s="1050"/>
      <c r="CC57" s="1051"/>
      <c r="CD57" s="1051"/>
      <c r="CE57" s="1051"/>
      <c r="CF57" s="1051"/>
      <c r="CG57" s="1051"/>
      <c r="CH57" s="1051"/>
      <c r="CI57" s="1051"/>
      <c r="CJ57" s="1051"/>
      <c r="CK57" s="1051"/>
      <c r="CL57" s="1051"/>
      <c r="CM57" s="1051"/>
      <c r="CN57" s="1050"/>
      <c r="CO57" s="1050"/>
      <c r="CP57" s="1051"/>
      <c r="CQ57" s="1051"/>
      <c r="CR57" s="1051"/>
      <c r="CS57" s="1051"/>
      <c r="CT57" s="1051"/>
      <c r="CU57" s="1051"/>
      <c r="CV57" s="1051"/>
      <c r="CW57" s="1051"/>
      <c r="CX57" s="1051"/>
      <c r="CY57" s="1051"/>
      <c r="CZ57" s="1051"/>
      <c r="DA57" s="1050"/>
      <c r="DB57" s="1050"/>
      <c r="DC57" s="1051"/>
      <c r="DD57" s="1051"/>
      <c r="DE57" s="1051"/>
      <c r="DF57" s="1051"/>
      <c r="DG57" s="1051"/>
      <c r="DH57" s="1051"/>
      <c r="DI57" s="1051"/>
      <c r="DJ57" s="1051"/>
      <c r="DK57" s="1051"/>
      <c r="DL57" s="1051"/>
      <c r="DM57" s="1051"/>
      <c r="DN57" s="1050"/>
      <c r="DO57" s="1050"/>
      <c r="DP57" s="1051"/>
      <c r="DQ57" s="1051"/>
      <c r="DR57" s="1051"/>
      <c r="DS57" s="1051"/>
      <c r="DT57" s="1051"/>
      <c r="DU57" s="1051"/>
      <c r="DV57" s="1051"/>
      <c r="DW57" s="1051"/>
      <c r="DX57" s="1051"/>
      <c r="DY57" s="1051"/>
      <c r="DZ57" s="1051"/>
      <c r="EA57" s="1050"/>
      <c r="EB57" s="1050"/>
      <c r="EC57" s="1051"/>
      <c r="ED57" s="1051"/>
      <c r="EE57" s="1051"/>
      <c r="EF57" s="1051"/>
      <c r="EG57" s="1051"/>
      <c r="EH57" s="1051"/>
      <c r="EI57" s="1051"/>
      <c r="EJ57" s="1051"/>
      <c r="EK57" s="1051"/>
      <c r="EL57" s="1051"/>
      <c r="EM57" s="1051"/>
      <c r="EN57" s="1050"/>
      <c r="EO57" s="1050"/>
      <c r="EP57" s="1051"/>
      <c r="EQ57" s="1051"/>
      <c r="ER57" s="1051"/>
      <c r="ES57" s="1051"/>
      <c r="ET57" s="1051"/>
      <c r="EU57" s="1051"/>
      <c r="EV57" s="1051"/>
      <c r="EW57" s="1051"/>
      <c r="EX57" s="1051"/>
      <c r="EY57" s="1051"/>
      <c r="EZ57" s="1051"/>
      <c r="FA57" s="1050"/>
      <c r="FB57" s="1050"/>
      <c r="FC57" s="1051"/>
      <c r="FD57" s="1051"/>
      <c r="FE57" s="1051"/>
      <c r="FF57" s="1051"/>
      <c r="FG57" s="1051"/>
      <c r="FH57" s="1051"/>
      <c r="FI57" s="1051"/>
      <c r="FJ57" s="1051"/>
      <c r="FK57" s="1051"/>
      <c r="FL57" s="1051"/>
      <c r="FM57" s="1051"/>
      <c r="FN57" s="1050"/>
      <c r="FO57" s="1050"/>
      <c r="FP57" s="1051"/>
      <c r="FQ57" s="1051"/>
      <c r="FR57" s="1051"/>
      <c r="FS57" s="1051"/>
      <c r="FT57" s="1051"/>
      <c r="FU57" s="1051"/>
      <c r="FV57" s="1051"/>
      <c r="FW57" s="1051"/>
      <c r="FX57" s="1051"/>
      <c r="FY57" s="1051"/>
      <c r="FZ57" s="1051"/>
      <c r="GA57" s="1050"/>
      <c r="GB57" s="1050"/>
      <c r="GC57" s="1051"/>
      <c r="GD57" s="1051"/>
      <c r="GE57" s="1051"/>
      <c r="GF57" s="1051"/>
      <c r="GG57" s="1051"/>
      <c r="GH57" s="1051"/>
      <c r="GI57" s="1051"/>
      <c r="GJ57" s="1051"/>
      <c r="GK57" s="1051"/>
      <c r="GL57" s="1051"/>
      <c r="GM57" s="1051"/>
      <c r="GN57" s="1050"/>
      <c r="GO57" s="1050"/>
      <c r="GP57" s="1051"/>
      <c r="GQ57" s="1051"/>
      <c r="GR57" s="1051"/>
      <c r="GS57" s="1051"/>
      <c r="GT57" s="1051"/>
      <c r="GU57" s="1051"/>
      <c r="GV57" s="1051"/>
      <c r="GW57" s="1051"/>
      <c r="GX57" s="1051"/>
      <c r="GY57" s="1051"/>
      <c r="GZ57" s="1051"/>
      <c r="HA57" s="1050"/>
      <c r="HB57" s="1050"/>
      <c r="HC57" s="1051"/>
      <c r="HD57" s="1051"/>
      <c r="HE57" s="1051"/>
      <c r="HF57" s="1051"/>
      <c r="HG57" s="1051"/>
      <c r="HH57" s="1051"/>
      <c r="HI57" s="1051"/>
      <c r="HJ57" s="1051"/>
      <c r="HK57" s="1051"/>
      <c r="HL57" s="1051"/>
      <c r="HM57" s="1051"/>
      <c r="HN57" s="1050"/>
      <c r="HO57" s="1050"/>
      <c r="HP57" s="1051"/>
      <c r="HQ57" s="1051"/>
      <c r="HR57" s="1051"/>
      <c r="HS57" s="1051"/>
      <c r="HT57" s="1051"/>
      <c r="HU57" s="1051"/>
      <c r="HV57" s="1051"/>
      <c r="HW57" s="1051"/>
      <c r="HX57" s="1051"/>
      <c r="HY57" s="1051"/>
      <c r="HZ57" s="1051"/>
      <c r="IA57" s="1050"/>
      <c r="IB57" s="1050"/>
      <c r="IC57" s="1051"/>
      <c r="ID57" s="1051"/>
      <c r="IE57" s="1051"/>
      <c r="IF57" s="1051"/>
      <c r="IG57" s="1051"/>
      <c r="IH57" s="1051"/>
      <c r="II57" s="1051"/>
      <c r="IJ57" s="1051"/>
      <c r="IK57" s="1051"/>
      <c r="IL57" s="1051"/>
      <c r="IM57" s="1051"/>
      <c r="IN57" s="1050"/>
      <c r="IO57" s="1050"/>
      <c r="IP57" s="1051"/>
      <c r="IQ57" s="1051"/>
      <c r="IR57" s="1051"/>
      <c r="IS57" s="1051"/>
      <c r="IT57" s="1051"/>
      <c r="IU57" s="1051"/>
      <c r="IV57" s="1051"/>
    </row>
    <row r="58" spans="1:256" ht="41.25" customHeight="1" x14ac:dyDescent="0.25">
      <c r="A58" s="951" t="s">
        <v>214</v>
      </c>
      <c r="B58" s="952"/>
      <c r="C58" s="952"/>
      <c r="D58" s="952"/>
      <c r="E58" s="952"/>
      <c r="F58" s="952"/>
      <c r="G58" s="952"/>
      <c r="H58" s="952"/>
      <c r="I58" s="952"/>
      <c r="J58" s="952"/>
      <c r="K58" s="952"/>
      <c r="L58" s="952"/>
      <c r="M58" s="952"/>
      <c r="N58" s="952"/>
      <c r="O58" s="407"/>
      <c r="P58" s="112"/>
      <c r="Q58" s="112"/>
      <c r="R58" s="112"/>
      <c r="S58" s="112"/>
      <c r="T58" s="112"/>
      <c r="U58" s="112"/>
      <c r="V58" s="112"/>
      <c r="W58" s="112"/>
      <c r="X58" s="112"/>
      <c r="Y58" s="112"/>
      <c r="Z58" s="112"/>
      <c r="AA58" s="111"/>
      <c r="AB58" s="111"/>
      <c r="AC58" s="112"/>
      <c r="AD58" s="112"/>
      <c r="AE58" s="112"/>
      <c r="AF58" s="112"/>
      <c r="AG58" s="112"/>
      <c r="AH58" s="112"/>
      <c r="AI58" s="112"/>
      <c r="AJ58" s="112"/>
      <c r="AK58" s="112"/>
      <c r="AL58" s="112"/>
      <c r="AM58" s="112"/>
      <c r="AN58" s="111"/>
      <c r="AO58" s="111"/>
      <c r="AP58" s="112"/>
      <c r="AQ58" s="112"/>
      <c r="AR58" s="112"/>
      <c r="AS58" s="112"/>
      <c r="AT58" s="112"/>
      <c r="AU58" s="112"/>
      <c r="AV58" s="112"/>
      <c r="AW58" s="112"/>
      <c r="AX58" s="112"/>
      <c r="AY58" s="112"/>
      <c r="AZ58" s="112"/>
      <c r="BA58" s="111"/>
      <c r="BB58" s="111"/>
      <c r="BC58" s="112"/>
      <c r="BD58" s="112"/>
      <c r="BE58" s="112"/>
      <c r="BF58" s="112"/>
      <c r="BG58" s="112"/>
      <c r="BH58" s="112"/>
      <c r="BI58" s="112"/>
      <c r="BJ58" s="112"/>
      <c r="BK58" s="112"/>
      <c r="BL58" s="112"/>
      <c r="BM58" s="112"/>
      <c r="BN58" s="111"/>
      <c r="BO58" s="111"/>
      <c r="BP58" s="112"/>
      <c r="BQ58" s="112"/>
      <c r="BR58" s="112"/>
      <c r="BS58" s="112"/>
      <c r="BT58" s="112"/>
      <c r="BU58" s="112"/>
      <c r="BV58" s="112"/>
      <c r="BW58" s="112"/>
      <c r="BX58" s="112"/>
      <c r="BY58" s="112"/>
      <c r="BZ58" s="112"/>
      <c r="CA58" s="111"/>
      <c r="CB58" s="111"/>
      <c r="CC58" s="112"/>
      <c r="CD58" s="112"/>
      <c r="CE58" s="112"/>
      <c r="CF58" s="112"/>
      <c r="CG58" s="112"/>
      <c r="CH58" s="112"/>
      <c r="CI58" s="112"/>
      <c r="CJ58" s="112"/>
      <c r="CK58" s="112"/>
      <c r="CL58" s="112"/>
      <c r="CM58" s="112"/>
      <c r="CN58" s="111"/>
      <c r="CO58" s="111"/>
      <c r="CP58" s="112"/>
      <c r="CQ58" s="112"/>
      <c r="CR58" s="112"/>
      <c r="CS58" s="112"/>
      <c r="CT58" s="112"/>
      <c r="CU58" s="112"/>
      <c r="CV58" s="112"/>
      <c r="CW58" s="112"/>
      <c r="CX58" s="112"/>
      <c r="CY58" s="112"/>
      <c r="CZ58" s="112"/>
      <c r="DA58" s="111"/>
      <c r="DB58" s="111"/>
      <c r="DC58" s="112"/>
      <c r="DD58" s="112"/>
      <c r="DE58" s="112"/>
      <c r="DF58" s="112"/>
      <c r="DG58" s="112"/>
      <c r="DH58" s="112"/>
      <c r="DI58" s="112"/>
      <c r="DJ58" s="112"/>
      <c r="DK58" s="112"/>
      <c r="DL58" s="112"/>
      <c r="DM58" s="112"/>
      <c r="DN58" s="111"/>
      <c r="DO58" s="111"/>
      <c r="DP58" s="112"/>
      <c r="DQ58" s="112"/>
      <c r="DR58" s="112"/>
      <c r="DS58" s="112"/>
      <c r="DT58" s="112"/>
      <c r="DU58" s="112"/>
      <c r="DV58" s="112"/>
      <c r="DW58" s="112"/>
      <c r="DX58" s="112"/>
      <c r="DY58" s="112"/>
      <c r="DZ58" s="112"/>
      <c r="EA58" s="111"/>
      <c r="EB58" s="111"/>
      <c r="EC58" s="112"/>
      <c r="ED58" s="112"/>
      <c r="EE58" s="112"/>
      <c r="EF58" s="112"/>
      <c r="EG58" s="112"/>
      <c r="EH58" s="112"/>
      <c r="EI58" s="112"/>
      <c r="EJ58" s="112"/>
      <c r="EK58" s="112"/>
      <c r="EL58" s="112"/>
      <c r="EM58" s="112"/>
      <c r="EN58" s="111"/>
      <c r="EO58" s="111"/>
      <c r="EP58" s="112"/>
      <c r="EQ58" s="112"/>
      <c r="ER58" s="112"/>
      <c r="ES58" s="112"/>
      <c r="ET58" s="112"/>
      <c r="EU58" s="112"/>
      <c r="EV58" s="112"/>
      <c r="EW58" s="112"/>
      <c r="EX58" s="112"/>
      <c r="EY58" s="112"/>
      <c r="EZ58" s="112"/>
      <c r="FA58" s="111"/>
      <c r="FB58" s="111"/>
      <c r="FC58" s="112"/>
      <c r="FD58" s="112"/>
      <c r="FE58" s="112"/>
      <c r="FF58" s="112"/>
      <c r="FG58" s="112"/>
      <c r="FH58" s="112"/>
      <c r="FI58" s="112"/>
      <c r="FJ58" s="112"/>
      <c r="FK58" s="112"/>
      <c r="FL58" s="112"/>
      <c r="FM58" s="112"/>
      <c r="FN58" s="111"/>
      <c r="FO58" s="111"/>
      <c r="FP58" s="112"/>
      <c r="FQ58" s="112"/>
      <c r="FR58" s="112"/>
      <c r="FS58" s="112"/>
      <c r="FT58" s="112"/>
      <c r="FU58" s="112"/>
      <c r="FV58" s="112"/>
      <c r="FW58" s="112"/>
      <c r="FX58" s="112"/>
      <c r="FY58" s="112"/>
      <c r="FZ58" s="112"/>
      <c r="GA58" s="111"/>
      <c r="GB58" s="111"/>
      <c r="GC58" s="112"/>
      <c r="GD58" s="112"/>
      <c r="GE58" s="112"/>
      <c r="GF58" s="112"/>
      <c r="GG58" s="112"/>
      <c r="GH58" s="112"/>
      <c r="GI58" s="112"/>
      <c r="GJ58" s="112"/>
      <c r="GK58" s="112"/>
      <c r="GL58" s="112"/>
      <c r="GM58" s="112"/>
      <c r="GN58" s="111"/>
      <c r="GO58" s="111"/>
      <c r="GP58" s="112"/>
      <c r="GQ58" s="112"/>
      <c r="GR58" s="112"/>
      <c r="GS58" s="112"/>
      <c r="GT58" s="112"/>
      <c r="GU58" s="112"/>
      <c r="GV58" s="112"/>
      <c r="GW58" s="112"/>
      <c r="GX58" s="112"/>
      <c r="GY58" s="112"/>
      <c r="GZ58" s="112"/>
      <c r="HA58" s="111"/>
      <c r="HB58" s="111"/>
      <c r="HC58" s="112"/>
      <c r="HD58" s="112"/>
      <c r="HE58" s="112"/>
      <c r="HF58" s="112"/>
      <c r="HG58" s="112"/>
      <c r="HH58" s="112"/>
      <c r="HI58" s="112"/>
      <c r="HJ58" s="112"/>
      <c r="HK58" s="112"/>
      <c r="HL58" s="112"/>
      <c r="HM58" s="112"/>
      <c r="HN58" s="111"/>
      <c r="HO58" s="111"/>
      <c r="HP58" s="112"/>
      <c r="HQ58" s="112"/>
      <c r="HR58" s="112"/>
      <c r="HS58" s="112"/>
      <c r="HT58" s="112"/>
      <c r="HU58" s="112"/>
      <c r="HV58" s="112"/>
      <c r="HW58" s="112"/>
      <c r="HX58" s="112"/>
      <c r="HY58" s="112"/>
      <c r="HZ58" s="112"/>
      <c r="IA58" s="111"/>
      <c r="IB58" s="111"/>
      <c r="IC58" s="112"/>
      <c r="ID58" s="112"/>
      <c r="IE58" s="112"/>
      <c r="IF58" s="112"/>
      <c r="IG58" s="112"/>
      <c r="IH58" s="112"/>
      <c r="II58" s="112"/>
      <c r="IJ58" s="112"/>
      <c r="IK58" s="112"/>
      <c r="IL58" s="112"/>
      <c r="IM58" s="112"/>
      <c r="IN58" s="111"/>
      <c r="IO58" s="111"/>
      <c r="IP58" s="112"/>
      <c r="IQ58" s="112"/>
      <c r="IR58" s="112"/>
      <c r="IS58" s="112"/>
      <c r="IT58" s="112"/>
      <c r="IU58" s="112"/>
      <c r="IV58" s="112"/>
    </row>
    <row r="59" spans="1:256" ht="68.25" customHeight="1" x14ac:dyDescent="0.25">
      <c r="A59" s="953" t="s">
        <v>215</v>
      </c>
      <c r="B59" s="954"/>
      <c r="C59" s="954"/>
      <c r="D59" s="954"/>
      <c r="E59" s="954"/>
      <c r="F59" s="954"/>
      <c r="G59" s="954"/>
      <c r="H59" s="954"/>
      <c r="I59" s="954"/>
      <c r="J59" s="954"/>
      <c r="K59" s="954"/>
      <c r="L59" s="954"/>
      <c r="M59" s="954"/>
      <c r="N59" s="954"/>
      <c r="O59" s="407"/>
      <c r="P59" s="112"/>
      <c r="Q59" s="112"/>
      <c r="R59" s="112"/>
      <c r="S59" s="112"/>
      <c r="T59" s="112"/>
      <c r="U59" s="112"/>
      <c r="V59" s="112"/>
      <c r="W59" s="112"/>
      <c r="X59" s="112"/>
      <c r="Y59" s="112"/>
      <c r="Z59" s="112"/>
      <c r="AA59" s="111"/>
      <c r="AB59" s="111"/>
      <c r="AC59" s="112"/>
      <c r="AD59" s="112"/>
      <c r="AE59" s="112"/>
      <c r="AF59" s="112"/>
      <c r="AG59" s="112"/>
      <c r="AH59" s="112"/>
      <c r="AI59" s="112"/>
      <c r="AJ59" s="112"/>
      <c r="AK59" s="112"/>
      <c r="AL59" s="112"/>
      <c r="AM59" s="112"/>
      <c r="AN59" s="111"/>
      <c r="AO59" s="111"/>
      <c r="AP59" s="112"/>
      <c r="AQ59" s="112"/>
      <c r="AR59" s="112"/>
      <c r="AS59" s="112"/>
      <c r="AT59" s="112"/>
      <c r="AU59" s="112"/>
      <c r="AV59" s="112"/>
      <c r="AW59" s="112"/>
      <c r="AX59" s="112"/>
      <c r="AY59" s="112"/>
      <c r="AZ59" s="112"/>
      <c r="BA59" s="111"/>
      <c r="BB59" s="111"/>
      <c r="BC59" s="112"/>
      <c r="BD59" s="112"/>
      <c r="BE59" s="112"/>
      <c r="BF59" s="112"/>
      <c r="BG59" s="112"/>
      <c r="BH59" s="112"/>
      <c r="BI59" s="112"/>
      <c r="BJ59" s="112"/>
      <c r="BK59" s="112"/>
      <c r="BL59" s="112"/>
      <c r="BM59" s="112"/>
      <c r="BN59" s="111"/>
      <c r="BO59" s="111"/>
      <c r="BP59" s="112"/>
      <c r="BQ59" s="112"/>
      <c r="BR59" s="112"/>
      <c r="BS59" s="112"/>
      <c r="BT59" s="112"/>
      <c r="BU59" s="112"/>
      <c r="BV59" s="112"/>
      <c r="BW59" s="112"/>
      <c r="BX59" s="112"/>
      <c r="BY59" s="112"/>
      <c r="BZ59" s="112"/>
      <c r="CA59" s="111"/>
      <c r="CB59" s="111"/>
      <c r="CC59" s="112"/>
      <c r="CD59" s="112"/>
      <c r="CE59" s="112"/>
      <c r="CF59" s="112"/>
      <c r="CG59" s="112"/>
      <c r="CH59" s="112"/>
      <c r="CI59" s="112"/>
      <c r="CJ59" s="112"/>
      <c r="CK59" s="112"/>
      <c r="CL59" s="112"/>
      <c r="CM59" s="112"/>
      <c r="CN59" s="111"/>
      <c r="CO59" s="111"/>
      <c r="CP59" s="112"/>
      <c r="CQ59" s="112"/>
      <c r="CR59" s="112"/>
      <c r="CS59" s="112"/>
      <c r="CT59" s="112"/>
      <c r="CU59" s="112"/>
      <c r="CV59" s="112"/>
      <c r="CW59" s="112"/>
      <c r="CX59" s="112"/>
      <c r="CY59" s="112"/>
      <c r="CZ59" s="112"/>
      <c r="DA59" s="111"/>
      <c r="DB59" s="111"/>
      <c r="DC59" s="112"/>
      <c r="DD59" s="112"/>
      <c r="DE59" s="112"/>
      <c r="DF59" s="112"/>
      <c r="DG59" s="112"/>
      <c r="DH59" s="112"/>
      <c r="DI59" s="112"/>
      <c r="DJ59" s="112"/>
      <c r="DK59" s="112"/>
      <c r="DL59" s="112"/>
      <c r="DM59" s="112"/>
      <c r="DN59" s="111"/>
      <c r="DO59" s="111"/>
      <c r="DP59" s="112"/>
      <c r="DQ59" s="112"/>
      <c r="DR59" s="112"/>
      <c r="DS59" s="112"/>
      <c r="DT59" s="112"/>
      <c r="DU59" s="112"/>
      <c r="DV59" s="112"/>
      <c r="DW59" s="112"/>
      <c r="DX59" s="112"/>
      <c r="DY59" s="112"/>
      <c r="DZ59" s="112"/>
      <c r="EA59" s="111"/>
      <c r="EB59" s="111"/>
      <c r="EC59" s="112"/>
      <c r="ED59" s="112"/>
      <c r="EE59" s="112"/>
      <c r="EF59" s="112"/>
      <c r="EG59" s="112"/>
      <c r="EH59" s="112"/>
      <c r="EI59" s="112"/>
      <c r="EJ59" s="112"/>
      <c r="EK59" s="112"/>
      <c r="EL59" s="112"/>
      <c r="EM59" s="112"/>
      <c r="EN59" s="111"/>
      <c r="EO59" s="111"/>
      <c r="EP59" s="112"/>
      <c r="EQ59" s="112"/>
      <c r="ER59" s="112"/>
      <c r="ES59" s="112"/>
      <c r="ET59" s="112"/>
      <c r="EU59" s="112"/>
      <c r="EV59" s="112"/>
      <c r="EW59" s="112"/>
      <c r="EX59" s="112"/>
      <c r="EY59" s="112"/>
      <c r="EZ59" s="112"/>
      <c r="FA59" s="111"/>
      <c r="FB59" s="111"/>
      <c r="FC59" s="112"/>
      <c r="FD59" s="112"/>
      <c r="FE59" s="112"/>
      <c r="FF59" s="112"/>
      <c r="FG59" s="112"/>
      <c r="FH59" s="112"/>
      <c r="FI59" s="112"/>
      <c r="FJ59" s="112"/>
      <c r="FK59" s="112"/>
      <c r="FL59" s="112"/>
      <c r="FM59" s="112"/>
      <c r="FN59" s="111"/>
      <c r="FO59" s="111"/>
      <c r="FP59" s="112"/>
      <c r="FQ59" s="112"/>
      <c r="FR59" s="112"/>
      <c r="FS59" s="112"/>
      <c r="FT59" s="112"/>
      <c r="FU59" s="112"/>
      <c r="FV59" s="112"/>
      <c r="FW59" s="112"/>
      <c r="FX59" s="112"/>
      <c r="FY59" s="112"/>
      <c r="FZ59" s="112"/>
      <c r="GA59" s="111"/>
      <c r="GB59" s="111"/>
      <c r="GC59" s="112"/>
      <c r="GD59" s="112"/>
      <c r="GE59" s="112"/>
      <c r="GF59" s="112"/>
      <c r="GG59" s="112"/>
      <c r="GH59" s="112"/>
      <c r="GI59" s="112"/>
      <c r="GJ59" s="112"/>
      <c r="GK59" s="112"/>
      <c r="GL59" s="112"/>
      <c r="GM59" s="112"/>
      <c r="GN59" s="111"/>
      <c r="GO59" s="111"/>
      <c r="GP59" s="112"/>
      <c r="GQ59" s="112"/>
      <c r="GR59" s="112"/>
      <c r="GS59" s="112"/>
      <c r="GT59" s="112"/>
      <c r="GU59" s="112"/>
      <c r="GV59" s="112"/>
      <c r="GW59" s="112"/>
      <c r="GX59" s="112"/>
      <c r="GY59" s="112"/>
      <c r="GZ59" s="112"/>
      <c r="HA59" s="111"/>
      <c r="HB59" s="111"/>
      <c r="HC59" s="112"/>
      <c r="HD59" s="112"/>
      <c r="HE59" s="112"/>
      <c r="HF59" s="112"/>
      <c r="HG59" s="112"/>
      <c r="HH59" s="112"/>
      <c r="HI59" s="112"/>
      <c r="HJ59" s="112"/>
      <c r="HK59" s="112"/>
      <c r="HL59" s="112"/>
      <c r="HM59" s="112"/>
      <c r="HN59" s="111"/>
      <c r="HO59" s="111"/>
      <c r="HP59" s="112"/>
      <c r="HQ59" s="112"/>
      <c r="HR59" s="112"/>
      <c r="HS59" s="112"/>
      <c r="HT59" s="112"/>
      <c r="HU59" s="112"/>
      <c r="HV59" s="112"/>
      <c r="HW59" s="112"/>
      <c r="HX59" s="112"/>
      <c r="HY59" s="112"/>
      <c r="HZ59" s="112"/>
      <c r="IA59" s="111"/>
      <c r="IB59" s="111"/>
      <c r="IC59" s="112"/>
      <c r="ID59" s="112"/>
      <c r="IE59" s="112"/>
      <c r="IF59" s="112"/>
      <c r="IG59" s="112"/>
      <c r="IH59" s="112"/>
      <c r="II59" s="112"/>
      <c r="IJ59" s="112"/>
      <c r="IK59" s="112"/>
      <c r="IL59" s="112"/>
      <c r="IM59" s="112"/>
      <c r="IN59" s="111"/>
      <c r="IO59" s="111"/>
      <c r="IP59" s="112"/>
      <c r="IQ59" s="112"/>
      <c r="IR59" s="112"/>
      <c r="IS59" s="112"/>
      <c r="IT59" s="112"/>
      <c r="IU59" s="112"/>
      <c r="IV59" s="112"/>
    </row>
    <row r="60" spans="1:256" ht="49.5" customHeight="1" x14ac:dyDescent="0.25">
      <c r="A60" s="953" t="s">
        <v>216</v>
      </c>
      <c r="B60" s="954"/>
      <c r="C60" s="954"/>
      <c r="D60" s="954"/>
      <c r="E60" s="954"/>
      <c r="F60" s="954"/>
      <c r="G60" s="954"/>
      <c r="H60" s="954"/>
      <c r="I60" s="954"/>
      <c r="J60" s="954"/>
      <c r="K60" s="954"/>
      <c r="L60" s="954"/>
      <c r="M60" s="954"/>
      <c r="N60" s="954"/>
      <c r="O60" s="407"/>
      <c r="P60" s="112"/>
      <c r="Q60" s="112"/>
      <c r="R60" s="112"/>
      <c r="S60" s="112"/>
      <c r="T60" s="112"/>
      <c r="U60" s="112"/>
      <c r="V60" s="112"/>
      <c r="W60" s="112"/>
      <c r="X60" s="112"/>
      <c r="Y60" s="112"/>
      <c r="Z60" s="112"/>
      <c r="AA60" s="111"/>
      <c r="AB60" s="111"/>
      <c r="AC60" s="112"/>
      <c r="AD60" s="112"/>
      <c r="AE60" s="112"/>
      <c r="AF60" s="112"/>
      <c r="AG60" s="112"/>
      <c r="AH60" s="112"/>
      <c r="AI60" s="112"/>
      <c r="AJ60" s="112"/>
      <c r="AK60" s="112"/>
      <c r="AL60" s="112"/>
      <c r="AM60" s="112"/>
      <c r="AN60" s="111"/>
      <c r="AO60" s="111"/>
      <c r="AP60" s="112"/>
      <c r="AQ60" s="112"/>
      <c r="AR60" s="112"/>
      <c r="AS60" s="112"/>
      <c r="AT60" s="112"/>
      <c r="AU60" s="112"/>
      <c r="AV60" s="112"/>
      <c r="AW60" s="112"/>
      <c r="AX60" s="112"/>
      <c r="AY60" s="112"/>
      <c r="AZ60" s="112"/>
      <c r="BA60" s="111"/>
      <c r="BB60" s="111"/>
      <c r="BC60" s="112"/>
      <c r="BD60" s="112"/>
      <c r="BE60" s="112"/>
      <c r="BF60" s="112"/>
      <c r="BG60" s="112"/>
      <c r="BH60" s="112"/>
      <c r="BI60" s="112"/>
      <c r="BJ60" s="112"/>
      <c r="BK60" s="112"/>
      <c r="BL60" s="112"/>
      <c r="BM60" s="112"/>
      <c r="BN60" s="111"/>
      <c r="BO60" s="111"/>
      <c r="BP60" s="112"/>
      <c r="BQ60" s="112"/>
      <c r="BR60" s="112"/>
      <c r="BS60" s="112"/>
      <c r="BT60" s="112"/>
      <c r="BU60" s="112"/>
      <c r="BV60" s="112"/>
      <c r="BW60" s="112"/>
      <c r="BX60" s="112"/>
      <c r="BY60" s="112"/>
      <c r="BZ60" s="112"/>
      <c r="CA60" s="111"/>
      <c r="CB60" s="111"/>
      <c r="CC60" s="112"/>
      <c r="CD60" s="112"/>
      <c r="CE60" s="112"/>
      <c r="CF60" s="112"/>
      <c r="CG60" s="112"/>
      <c r="CH60" s="112"/>
      <c r="CI60" s="112"/>
      <c r="CJ60" s="112"/>
      <c r="CK60" s="112"/>
      <c r="CL60" s="112"/>
      <c r="CM60" s="112"/>
      <c r="CN60" s="111"/>
      <c r="CO60" s="111"/>
      <c r="CP60" s="112"/>
      <c r="CQ60" s="112"/>
      <c r="CR60" s="112"/>
      <c r="CS60" s="112"/>
      <c r="CT60" s="112"/>
      <c r="CU60" s="112"/>
      <c r="CV60" s="112"/>
      <c r="CW60" s="112"/>
      <c r="CX60" s="112"/>
      <c r="CY60" s="112"/>
      <c r="CZ60" s="112"/>
      <c r="DA60" s="111"/>
      <c r="DB60" s="111"/>
      <c r="DC60" s="112"/>
      <c r="DD60" s="112"/>
      <c r="DE60" s="112"/>
      <c r="DF60" s="112"/>
      <c r="DG60" s="112"/>
      <c r="DH60" s="112"/>
      <c r="DI60" s="112"/>
      <c r="DJ60" s="112"/>
      <c r="DK60" s="112"/>
      <c r="DL60" s="112"/>
      <c r="DM60" s="112"/>
      <c r="DN60" s="111"/>
      <c r="DO60" s="111"/>
      <c r="DP60" s="112"/>
      <c r="DQ60" s="112"/>
      <c r="DR60" s="112"/>
      <c r="DS60" s="112"/>
      <c r="DT60" s="112"/>
      <c r="DU60" s="112"/>
      <c r="DV60" s="112"/>
      <c r="DW60" s="112"/>
      <c r="DX60" s="112"/>
      <c r="DY60" s="112"/>
      <c r="DZ60" s="112"/>
      <c r="EA60" s="111"/>
      <c r="EB60" s="111"/>
      <c r="EC60" s="112"/>
      <c r="ED60" s="112"/>
      <c r="EE60" s="112"/>
      <c r="EF60" s="112"/>
      <c r="EG60" s="112"/>
      <c r="EH60" s="112"/>
      <c r="EI60" s="112"/>
      <c r="EJ60" s="112"/>
      <c r="EK60" s="112"/>
      <c r="EL60" s="112"/>
      <c r="EM60" s="112"/>
      <c r="EN60" s="111"/>
      <c r="EO60" s="111"/>
      <c r="EP60" s="112"/>
      <c r="EQ60" s="112"/>
      <c r="ER60" s="112"/>
      <c r="ES60" s="112"/>
      <c r="ET60" s="112"/>
      <c r="EU60" s="112"/>
      <c r="EV60" s="112"/>
      <c r="EW60" s="112"/>
      <c r="EX60" s="112"/>
      <c r="EY60" s="112"/>
      <c r="EZ60" s="112"/>
      <c r="FA60" s="111"/>
      <c r="FB60" s="111"/>
      <c r="FC60" s="112"/>
      <c r="FD60" s="112"/>
      <c r="FE60" s="112"/>
      <c r="FF60" s="112"/>
      <c r="FG60" s="112"/>
      <c r="FH60" s="112"/>
      <c r="FI60" s="112"/>
      <c r="FJ60" s="112"/>
      <c r="FK60" s="112"/>
      <c r="FL60" s="112"/>
      <c r="FM60" s="112"/>
      <c r="FN60" s="111"/>
      <c r="FO60" s="111"/>
      <c r="FP60" s="112"/>
      <c r="FQ60" s="112"/>
      <c r="FR60" s="112"/>
      <c r="FS60" s="112"/>
      <c r="FT60" s="112"/>
      <c r="FU60" s="112"/>
      <c r="FV60" s="112"/>
      <c r="FW60" s="112"/>
      <c r="FX60" s="112"/>
      <c r="FY60" s="112"/>
      <c r="FZ60" s="112"/>
      <c r="GA60" s="111"/>
      <c r="GB60" s="111"/>
      <c r="GC60" s="112"/>
      <c r="GD60" s="112"/>
      <c r="GE60" s="112"/>
      <c r="GF60" s="112"/>
      <c r="GG60" s="112"/>
      <c r="GH60" s="112"/>
      <c r="GI60" s="112"/>
      <c r="GJ60" s="112"/>
      <c r="GK60" s="112"/>
      <c r="GL60" s="112"/>
      <c r="GM60" s="112"/>
      <c r="GN60" s="111"/>
      <c r="GO60" s="111"/>
      <c r="GP60" s="112"/>
      <c r="GQ60" s="112"/>
      <c r="GR60" s="112"/>
      <c r="GS60" s="112"/>
      <c r="GT60" s="112"/>
      <c r="GU60" s="112"/>
      <c r="GV60" s="112"/>
      <c r="GW60" s="112"/>
      <c r="GX60" s="112"/>
      <c r="GY60" s="112"/>
      <c r="GZ60" s="112"/>
      <c r="HA60" s="111"/>
      <c r="HB60" s="111"/>
      <c r="HC60" s="112"/>
      <c r="HD60" s="112"/>
      <c r="HE60" s="112"/>
      <c r="HF60" s="112"/>
      <c r="HG60" s="112"/>
      <c r="HH60" s="112"/>
      <c r="HI60" s="112"/>
      <c r="HJ60" s="112"/>
      <c r="HK60" s="112"/>
      <c r="HL60" s="112"/>
      <c r="HM60" s="112"/>
      <c r="HN60" s="111"/>
      <c r="HO60" s="111"/>
      <c r="HP60" s="112"/>
      <c r="HQ60" s="112"/>
      <c r="HR60" s="112"/>
      <c r="HS60" s="112"/>
      <c r="HT60" s="112"/>
      <c r="HU60" s="112"/>
      <c r="HV60" s="112"/>
      <c r="HW60" s="112"/>
      <c r="HX60" s="112"/>
      <c r="HY60" s="112"/>
      <c r="HZ60" s="112"/>
      <c r="IA60" s="111"/>
      <c r="IB60" s="111"/>
      <c r="IC60" s="112"/>
      <c r="ID60" s="112"/>
      <c r="IE60" s="112"/>
      <c r="IF60" s="112"/>
      <c r="IG60" s="112"/>
      <c r="IH60" s="112"/>
      <c r="II60" s="112"/>
      <c r="IJ60" s="112"/>
      <c r="IK60" s="112"/>
      <c r="IL60" s="112"/>
      <c r="IM60" s="112"/>
      <c r="IN60" s="111"/>
      <c r="IO60" s="111"/>
      <c r="IP60" s="112"/>
      <c r="IQ60" s="112"/>
      <c r="IR60" s="112"/>
      <c r="IS60" s="112"/>
      <c r="IT60" s="112"/>
      <c r="IU60" s="112"/>
      <c r="IV60" s="112"/>
    </row>
    <row r="61" spans="1:256" ht="31.5" customHeight="1" x14ac:dyDescent="0.25">
      <c r="A61" s="958" t="s">
        <v>217</v>
      </c>
      <c r="B61" s="959"/>
      <c r="C61" s="959"/>
      <c r="D61" s="959"/>
      <c r="E61" s="959"/>
      <c r="F61" s="959"/>
      <c r="G61" s="959"/>
      <c r="H61" s="959"/>
      <c r="I61" s="959"/>
      <c r="J61" s="959"/>
      <c r="K61" s="959"/>
      <c r="L61" s="959"/>
      <c r="M61" s="959"/>
      <c r="N61" s="959"/>
      <c r="O61" s="407"/>
      <c r="P61" s="112"/>
      <c r="Q61" s="112"/>
      <c r="R61" s="112"/>
      <c r="S61" s="112"/>
      <c r="T61" s="112"/>
      <c r="U61" s="112"/>
      <c r="V61" s="112"/>
      <c r="W61" s="112"/>
      <c r="X61" s="112"/>
      <c r="Y61" s="112"/>
      <c r="Z61" s="112"/>
      <c r="AA61" s="111"/>
      <c r="AB61" s="111"/>
      <c r="AC61" s="112"/>
      <c r="AD61" s="112"/>
      <c r="AE61" s="112"/>
      <c r="AF61" s="112"/>
      <c r="AG61" s="112"/>
      <c r="AH61" s="112"/>
      <c r="AI61" s="112"/>
      <c r="AJ61" s="112"/>
      <c r="AK61" s="112"/>
      <c r="AL61" s="112"/>
      <c r="AM61" s="112"/>
      <c r="AN61" s="111"/>
      <c r="AO61" s="111"/>
      <c r="AP61" s="112"/>
      <c r="AQ61" s="112"/>
      <c r="AR61" s="112"/>
      <c r="AS61" s="112"/>
      <c r="AT61" s="112"/>
      <c r="AU61" s="112"/>
      <c r="AV61" s="112"/>
      <c r="AW61" s="112"/>
      <c r="AX61" s="112"/>
      <c r="AY61" s="112"/>
      <c r="AZ61" s="112"/>
      <c r="BA61" s="111"/>
      <c r="BB61" s="111"/>
      <c r="BC61" s="112"/>
      <c r="BD61" s="112"/>
      <c r="BE61" s="112"/>
      <c r="BF61" s="112"/>
      <c r="BG61" s="112"/>
      <c r="BH61" s="112"/>
      <c r="BI61" s="112"/>
      <c r="BJ61" s="112"/>
      <c r="BK61" s="112"/>
      <c r="BL61" s="112"/>
      <c r="BM61" s="112"/>
      <c r="BN61" s="111"/>
      <c r="BO61" s="111"/>
      <c r="BP61" s="112"/>
      <c r="BQ61" s="112"/>
      <c r="BR61" s="112"/>
      <c r="BS61" s="112"/>
      <c r="BT61" s="112"/>
      <c r="BU61" s="112"/>
      <c r="BV61" s="112"/>
      <c r="BW61" s="112"/>
      <c r="BX61" s="112"/>
      <c r="BY61" s="112"/>
      <c r="BZ61" s="112"/>
      <c r="CA61" s="111"/>
      <c r="CB61" s="111"/>
      <c r="CC61" s="112"/>
      <c r="CD61" s="112"/>
      <c r="CE61" s="112"/>
      <c r="CF61" s="112"/>
      <c r="CG61" s="112"/>
      <c r="CH61" s="112"/>
      <c r="CI61" s="112"/>
      <c r="CJ61" s="112"/>
      <c r="CK61" s="112"/>
      <c r="CL61" s="112"/>
      <c r="CM61" s="112"/>
      <c r="CN61" s="111"/>
      <c r="CO61" s="111"/>
      <c r="CP61" s="112"/>
      <c r="CQ61" s="112"/>
      <c r="CR61" s="112"/>
      <c r="CS61" s="112"/>
      <c r="CT61" s="112"/>
      <c r="CU61" s="112"/>
      <c r="CV61" s="112"/>
      <c r="CW61" s="112"/>
      <c r="CX61" s="112"/>
      <c r="CY61" s="112"/>
      <c r="CZ61" s="112"/>
      <c r="DA61" s="111"/>
      <c r="DB61" s="111"/>
      <c r="DC61" s="112"/>
      <c r="DD61" s="112"/>
      <c r="DE61" s="112"/>
      <c r="DF61" s="112"/>
      <c r="DG61" s="112"/>
      <c r="DH61" s="112"/>
      <c r="DI61" s="112"/>
      <c r="DJ61" s="112"/>
      <c r="DK61" s="112"/>
      <c r="DL61" s="112"/>
      <c r="DM61" s="112"/>
      <c r="DN61" s="111"/>
      <c r="DO61" s="111"/>
      <c r="DP61" s="112"/>
      <c r="DQ61" s="112"/>
      <c r="DR61" s="112"/>
      <c r="DS61" s="112"/>
      <c r="DT61" s="112"/>
      <c r="DU61" s="112"/>
      <c r="DV61" s="112"/>
      <c r="DW61" s="112"/>
      <c r="DX61" s="112"/>
      <c r="DY61" s="112"/>
      <c r="DZ61" s="112"/>
      <c r="EA61" s="111"/>
      <c r="EB61" s="111"/>
      <c r="EC61" s="112"/>
      <c r="ED61" s="112"/>
      <c r="EE61" s="112"/>
      <c r="EF61" s="112"/>
      <c r="EG61" s="112"/>
      <c r="EH61" s="112"/>
      <c r="EI61" s="112"/>
      <c r="EJ61" s="112"/>
      <c r="EK61" s="112"/>
      <c r="EL61" s="112"/>
      <c r="EM61" s="112"/>
      <c r="EN61" s="111"/>
      <c r="EO61" s="111"/>
      <c r="EP61" s="112"/>
      <c r="EQ61" s="112"/>
      <c r="ER61" s="112"/>
      <c r="ES61" s="112"/>
      <c r="ET61" s="112"/>
      <c r="EU61" s="112"/>
      <c r="EV61" s="112"/>
      <c r="EW61" s="112"/>
      <c r="EX61" s="112"/>
      <c r="EY61" s="112"/>
      <c r="EZ61" s="112"/>
      <c r="FA61" s="111"/>
      <c r="FB61" s="111"/>
      <c r="FC61" s="112"/>
      <c r="FD61" s="112"/>
      <c r="FE61" s="112"/>
      <c r="FF61" s="112"/>
      <c r="FG61" s="112"/>
      <c r="FH61" s="112"/>
      <c r="FI61" s="112"/>
      <c r="FJ61" s="112"/>
      <c r="FK61" s="112"/>
      <c r="FL61" s="112"/>
      <c r="FM61" s="112"/>
      <c r="FN61" s="111"/>
      <c r="FO61" s="111"/>
      <c r="FP61" s="112"/>
      <c r="FQ61" s="112"/>
      <c r="FR61" s="112"/>
      <c r="FS61" s="112"/>
      <c r="FT61" s="112"/>
      <c r="FU61" s="112"/>
      <c r="FV61" s="112"/>
      <c r="FW61" s="112"/>
      <c r="FX61" s="112"/>
      <c r="FY61" s="112"/>
      <c r="FZ61" s="112"/>
      <c r="GA61" s="111"/>
      <c r="GB61" s="111"/>
      <c r="GC61" s="112"/>
      <c r="GD61" s="112"/>
      <c r="GE61" s="112"/>
      <c r="GF61" s="112"/>
      <c r="GG61" s="112"/>
      <c r="GH61" s="112"/>
      <c r="GI61" s="112"/>
      <c r="GJ61" s="112"/>
      <c r="GK61" s="112"/>
      <c r="GL61" s="112"/>
      <c r="GM61" s="112"/>
      <c r="GN61" s="111"/>
      <c r="GO61" s="111"/>
      <c r="GP61" s="112"/>
      <c r="GQ61" s="112"/>
      <c r="GR61" s="112"/>
      <c r="GS61" s="112"/>
      <c r="GT61" s="112"/>
      <c r="GU61" s="112"/>
      <c r="GV61" s="112"/>
      <c r="GW61" s="112"/>
      <c r="GX61" s="112"/>
      <c r="GY61" s="112"/>
      <c r="GZ61" s="112"/>
      <c r="HA61" s="111"/>
      <c r="HB61" s="111"/>
      <c r="HC61" s="112"/>
      <c r="HD61" s="112"/>
      <c r="HE61" s="112"/>
      <c r="HF61" s="112"/>
      <c r="HG61" s="112"/>
      <c r="HH61" s="112"/>
      <c r="HI61" s="112"/>
      <c r="HJ61" s="112"/>
      <c r="HK61" s="112"/>
      <c r="HL61" s="112"/>
      <c r="HM61" s="112"/>
      <c r="HN61" s="111"/>
      <c r="HO61" s="111"/>
      <c r="HP61" s="112"/>
      <c r="HQ61" s="112"/>
      <c r="HR61" s="112"/>
      <c r="HS61" s="112"/>
      <c r="HT61" s="112"/>
      <c r="HU61" s="112"/>
      <c r="HV61" s="112"/>
      <c r="HW61" s="112"/>
      <c r="HX61" s="112"/>
      <c r="HY61" s="112"/>
      <c r="HZ61" s="112"/>
      <c r="IA61" s="111"/>
      <c r="IB61" s="111"/>
      <c r="IC61" s="112"/>
      <c r="ID61" s="112"/>
      <c r="IE61" s="112"/>
      <c r="IF61" s="112"/>
      <c r="IG61" s="112"/>
      <c r="IH61" s="112"/>
      <c r="II61" s="112"/>
      <c r="IJ61" s="112"/>
      <c r="IK61" s="112"/>
      <c r="IL61" s="112"/>
      <c r="IM61" s="112"/>
      <c r="IN61" s="111"/>
      <c r="IO61" s="111"/>
      <c r="IP61" s="112"/>
      <c r="IQ61" s="112"/>
      <c r="IR61" s="112"/>
      <c r="IS61" s="112"/>
      <c r="IT61" s="112"/>
      <c r="IU61" s="112"/>
      <c r="IV61" s="112"/>
    </row>
    <row r="62" spans="1:256" ht="72" customHeight="1" x14ac:dyDescent="0.25">
      <c r="A62" s="966" t="s">
        <v>218</v>
      </c>
      <c r="B62" s="967"/>
      <c r="C62" s="967"/>
      <c r="D62" s="967"/>
      <c r="E62" s="967"/>
      <c r="F62" s="967"/>
      <c r="G62" s="967"/>
      <c r="H62" s="967"/>
      <c r="I62" s="967"/>
      <c r="J62" s="967"/>
      <c r="K62" s="967"/>
      <c r="L62" s="967"/>
      <c r="M62" s="967"/>
      <c r="N62" s="967"/>
      <c r="O62" s="404"/>
    </row>
    <row r="63" spans="1:256" ht="65.25" customHeight="1" x14ac:dyDescent="0.25">
      <c r="A63" s="966" t="s">
        <v>219</v>
      </c>
      <c r="B63" s="967"/>
      <c r="C63" s="967"/>
      <c r="D63" s="967"/>
      <c r="E63" s="967"/>
      <c r="F63" s="967"/>
      <c r="G63" s="967"/>
      <c r="H63" s="967"/>
      <c r="I63" s="967"/>
      <c r="J63" s="967"/>
      <c r="K63" s="967"/>
      <c r="L63" s="967"/>
      <c r="M63" s="967"/>
      <c r="N63" s="967"/>
      <c r="O63" s="404"/>
    </row>
    <row r="64" spans="1:256" ht="61.5" customHeight="1" x14ac:dyDescent="0.25">
      <c r="A64" s="966" t="s">
        <v>220</v>
      </c>
      <c r="B64" s="967"/>
      <c r="C64" s="967"/>
      <c r="D64" s="967"/>
      <c r="E64" s="967"/>
      <c r="F64" s="967"/>
      <c r="G64" s="967"/>
      <c r="H64" s="967"/>
      <c r="I64" s="967"/>
      <c r="J64" s="967"/>
      <c r="K64" s="967"/>
      <c r="L64" s="967"/>
      <c r="M64" s="967"/>
      <c r="N64" s="967"/>
      <c r="O64" s="404"/>
    </row>
    <row r="65" spans="1:256" ht="41.25" customHeight="1" x14ac:dyDescent="0.25">
      <c r="A65" s="960" t="s">
        <v>221</v>
      </c>
      <c r="B65" s="961"/>
      <c r="C65" s="961"/>
      <c r="D65" s="961"/>
      <c r="E65" s="961"/>
      <c r="F65" s="961"/>
      <c r="G65" s="961"/>
      <c r="H65" s="961"/>
      <c r="I65" s="961"/>
      <c r="J65" s="961"/>
      <c r="K65" s="961"/>
      <c r="L65" s="961"/>
      <c r="M65" s="961"/>
      <c r="N65" s="961"/>
      <c r="O65" s="407"/>
      <c r="P65" s="112"/>
      <c r="Q65" s="112"/>
      <c r="R65" s="112"/>
      <c r="S65" s="112"/>
      <c r="T65" s="112"/>
      <c r="U65" s="112"/>
      <c r="V65" s="112"/>
      <c r="W65" s="112"/>
      <c r="X65" s="112"/>
      <c r="Y65" s="112"/>
      <c r="Z65" s="112"/>
      <c r="AA65" s="111"/>
      <c r="AB65" s="111"/>
      <c r="AC65" s="112"/>
      <c r="AD65" s="112"/>
      <c r="AE65" s="112"/>
      <c r="AF65" s="112"/>
      <c r="AG65" s="112"/>
      <c r="AH65" s="112"/>
      <c r="AI65" s="112"/>
      <c r="AJ65" s="112"/>
      <c r="AK65" s="112"/>
      <c r="AL65" s="112"/>
      <c r="AM65" s="112"/>
      <c r="AN65" s="111"/>
      <c r="AO65" s="111"/>
      <c r="AP65" s="112"/>
      <c r="AQ65" s="112"/>
      <c r="AR65" s="112"/>
      <c r="AS65" s="112"/>
      <c r="AT65" s="112"/>
      <c r="AU65" s="112"/>
      <c r="AV65" s="112"/>
      <c r="AW65" s="112"/>
      <c r="AX65" s="112"/>
      <c r="AY65" s="112"/>
      <c r="AZ65" s="112"/>
      <c r="BA65" s="111"/>
      <c r="BB65" s="111"/>
      <c r="BC65" s="112"/>
      <c r="BD65" s="112"/>
      <c r="BE65" s="112"/>
      <c r="BF65" s="112"/>
      <c r="BG65" s="112"/>
      <c r="BH65" s="112"/>
      <c r="BI65" s="112"/>
      <c r="BJ65" s="112"/>
      <c r="BK65" s="112"/>
      <c r="BL65" s="112"/>
      <c r="BM65" s="112"/>
      <c r="BN65" s="111"/>
      <c r="BO65" s="111"/>
      <c r="BP65" s="112"/>
      <c r="BQ65" s="112"/>
      <c r="BR65" s="112"/>
      <c r="BS65" s="112"/>
      <c r="BT65" s="112"/>
      <c r="BU65" s="112"/>
      <c r="BV65" s="112"/>
      <c r="BW65" s="112"/>
      <c r="BX65" s="112"/>
      <c r="BY65" s="112"/>
      <c r="BZ65" s="112"/>
      <c r="CA65" s="111"/>
      <c r="CB65" s="111"/>
      <c r="CC65" s="112"/>
      <c r="CD65" s="112"/>
      <c r="CE65" s="112"/>
      <c r="CF65" s="112"/>
      <c r="CG65" s="112"/>
      <c r="CH65" s="112"/>
      <c r="CI65" s="112"/>
      <c r="CJ65" s="112"/>
      <c r="CK65" s="112"/>
      <c r="CL65" s="112"/>
      <c r="CM65" s="112"/>
      <c r="CN65" s="111"/>
      <c r="CO65" s="111"/>
      <c r="CP65" s="112"/>
      <c r="CQ65" s="112"/>
      <c r="CR65" s="112"/>
      <c r="CS65" s="112"/>
      <c r="CT65" s="112"/>
      <c r="CU65" s="112"/>
      <c r="CV65" s="112"/>
      <c r="CW65" s="112"/>
      <c r="CX65" s="112"/>
      <c r="CY65" s="112"/>
      <c r="CZ65" s="112"/>
      <c r="DA65" s="111"/>
      <c r="DB65" s="111"/>
      <c r="DC65" s="112"/>
      <c r="DD65" s="112"/>
      <c r="DE65" s="112"/>
      <c r="DF65" s="112"/>
      <c r="DG65" s="112"/>
      <c r="DH65" s="112"/>
      <c r="DI65" s="112"/>
      <c r="DJ65" s="112"/>
      <c r="DK65" s="112"/>
      <c r="DL65" s="112"/>
      <c r="DM65" s="112"/>
      <c r="DN65" s="111"/>
      <c r="DO65" s="111"/>
      <c r="DP65" s="112"/>
      <c r="DQ65" s="112"/>
      <c r="DR65" s="112"/>
      <c r="DS65" s="112"/>
      <c r="DT65" s="112"/>
      <c r="DU65" s="112"/>
      <c r="DV65" s="112"/>
      <c r="DW65" s="112"/>
      <c r="DX65" s="112"/>
      <c r="DY65" s="112"/>
      <c r="DZ65" s="112"/>
      <c r="EA65" s="111"/>
      <c r="EB65" s="111"/>
      <c r="EC65" s="112"/>
      <c r="ED65" s="112"/>
      <c r="EE65" s="112"/>
      <c r="EF65" s="112"/>
      <c r="EG65" s="112"/>
      <c r="EH65" s="112"/>
      <c r="EI65" s="112"/>
      <c r="EJ65" s="112"/>
      <c r="EK65" s="112"/>
      <c r="EL65" s="112"/>
      <c r="EM65" s="112"/>
      <c r="EN65" s="111"/>
      <c r="EO65" s="111"/>
      <c r="EP65" s="112"/>
      <c r="EQ65" s="112"/>
      <c r="ER65" s="112"/>
      <c r="ES65" s="112"/>
      <c r="ET65" s="112"/>
      <c r="EU65" s="112"/>
      <c r="EV65" s="112"/>
      <c r="EW65" s="112"/>
      <c r="EX65" s="112"/>
      <c r="EY65" s="112"/>
      <c r="EZ65" s="112"/>
      <c r="FA65" s="111"/>
      <c r="FB65" s="111"/>
      <c r="FC65" s="112"/>
      <c r="FD65" s="112"/>
      <c r="FE65" s="112"/>
      <c r="FF65" s="112"/>
      <c r="FG65" s="112"/>
      <c r="FH65" s="112"/>
      <c r="FI65" s="112"/>
      <c r="FJ65" s="112"/>
      <c r="FK65" s="112"/>
      <c r="FL65" s="112"/>
      <c r="FM65" s="112"/>
      <c r="FN65" s="111"/>
      <c r="FO65" s="111"/>
      <c r="FP65" s="112"/>
      <c r="FQ65" s="112"/>
      <c r="FR65" s="112"/>
      <c r="FS65" s="112"/>
      <c r="FT65" s="112"/>
      <c r="FU65" s="112"/>
      <c r="FV65" s="112"/>
      <c r="FW65" s="112"/>
      <c r="FX65" s="112"/>
      <c r="FY65" s="112"/>
      <c r="FZ65" s="112"/>
      <c r="GA65" s="111"/>
      <c r="GB65" s="111"/>
      <c r="GC65" s="112"/>
      <c r="GD65" s="112"/>
      <c r="GE65" s="112"/>
      <c r="GF65" s="112"/>
      <c r="GG65" s="112"/>
      <c r="GH65" s="112"/>
      <c r="GI65" s="112"/>
      <c r="GJ65" s="112"/>
      <c r="GK65" s="112"/>
      <c r="GL65" s="112"/>
      <c r="GM65" s="112"/>
      <c r="GN65" s="111"/>
      <c r="GO65" s="111"/>
      <c r="GP65" s="112"/>
      <c r="GQ65" s="112"/>
      <c r="GR65" s="112"/>
      <c r="GS65" s="112"/>
      <c r="GT65" s="112"/>
      <c r="GU65" s="112"/>
      <c r="GV65" s="112"/>
      <c r="GW65" s="112"/>
      <c r="GX65" s="112"/>
      <c r="GY65" s="112"/>
      <c r="GZ65" s="112"/>
      <c r="HA65" s="111"/>
      <c r="HB65" s="111"/>
      <c r="HC65" s="112"/>
      <c r="HD65" s="112"/>
      <c r="HE65" s="112"/>
      <c r="HF65" s="112"/>
      <c r="HG65" s="112"/>
      <c r="HH65" s="112"/>
      <c r="HI65" s="112"/>
      <c r="HJ65" s="112"/>
      <c r="HK65" s="112"/>
      <c r="HL65" s="112"/>
      <c r="HM65" s="112"/>
      <c r="HN65" s="111"/>
      <c r="HO65" s="111"/>
      <c r="HP65" s="112"/>
      <c r="HQ65" s="112"/>
      <c r="HR65" s="112"/>
      <c r="HS65" s="112"/>
      <c r="HT65" s="112"/>
      <c r="HU65" s="112"/>
      <c r="HV65" s="112"/>
      <c r="HW65" s="112"/>
      <c r="HX65" s="112"/>
      <c r="HY65" s="112"/>
      <c r="HZ65" s="112"/>
      <c r="IA65" s="111"/>
      <c r="IB65" s="111"/>
      <c r="IC65" s="112"/>
      <c r="ID65" s="112"/>
      <c r="IE65" s="112"/>
      <c r="IF65" s="112"/>
      <c r="IG65" s="112"/>
      <c r="IH65" s="112"/>
      <c r="II65" s="112"/>
      <c r="IJ65" s="112"/>
      <c r="IK65" s="112"/>
      <c r="IL65" s="112"/>
      <c r="IM65" s="112"/>
      <c r="IN65" s="111"/>
      <c r="IO65" s="111"/>
      <c r="IP65" s="112"/>
      <c r="IQ65" s="112"/>
      <c r="IR65" s="112"/>
      <c r="IS65" s="112"/>
      <c r="IT65" s="112"/>
      <c r="IU65" s="112"/>
      <c r="IV65" s="112"/>
    </row>
    <row r="66" spans="1:256" ht="41.25" customHeight="1" x14ac:dyDescent="0.25">
      <c r="A66" s="962" t="s">
        <v>222</v>
      </c>
      <c r="B66" s="963"/>
      <c r="C66" s="963"/>
      <c r="D66" s="963"/>
      <c r="E66" s="963"/>
      <c r="F66" s="963"/>
      <c r="G66" s="963"/>
      <c r="H66" s="963"/>
      <c r="I66" s="963"/>
      <c r="J66" s="963"/>
      <c r="K66" s="963"/>
      <c r="L66" s="963"/>
      <c r="M66" s="963"/>
      <c r="N66" s="963"/>
      <c r="O66" s="407"/>
      <c r="P66" s="112"/>
      <c r="Q66" s="112"/>
      <c r="R66" s="112"/>
      <c r="S66" s="112"/>
      <c r="T66" s="112"/>
      <c r="U66" s="112"/>
      <c r="V66" s="112"/>
      <c r="W66" s="112"/>
      <c r="X66" s="112"/>
      <c r="Y66" s="112"/>
      <c r="Z66" s="112"/>
      <c r="AA66" s="111"/>
      <c r="AB66" s="111"/>
      <c r="AC66" s="112"/>
      <c r="AD66" s="112"/>
      <c r="AE66" s="112"/>
      <c r="AF66" s="112"/>
      <c r="AG66" s="112"/>
      <c r="AH66" s="112"/>
      <c r="AI66" s="112"/>
      <c r="AJ66" s="112"/>
      <c r="AK66" s="112"/>
      <c r="AL66" s="112"/>
      <c r="AM66" s="112"/>
      <c r="AN66" s="111"/>
      <c r="AO66" s="111"/>
      <c r="AP66" s="112"/>
      <c r="AQ66" s="112"/>
      <c r="AR66" s="112"/>
      <c r="AS66" s="112"/>
      <c r="AT66" s="112"/>
      <c r="AU66" s="112"/>
      <c r="AV66" s="112"/>
      <c r="AW66" s="112"/>
      <c r="AX66" s="112"/>
      <c r="AY66" s="112"/>
      <c r="AZ66" s="112"/>
      <c r="BA66" s="111"/>
      <c r="BB66" s="111"/>
      <c r="BC66" s="112"/>
      <c r="BD66" s="112"/>
      <c r="BE66" s="112"/>
      <c r="BF66" s="112"/>
      <c r="BG66" s="112"/>
      <c r="BH66" s="112"/>
      <c r="BI66" s="112"/>
      <c r="BJ66" s="112"/>
      <c r="BK66" s="112"/>
      <c r="BL66" s="112"/>
      <c r="BM66" s="112"/>
      <c r="BN66" s="111"/>
      <c r="BO66" s="111"/>
      <c r="BP66" s="112"/>
      <c r="BQ66" s="112"/>
      <c r="BR66" s="112"/>
      <c r="BS66" s="112"/>
      <c r="BT66" s="112"/>
      <c r="BU66" s="112"/>
      <c r="BV66" s="112"/>
      <c r="BW66" s="112"/>
      <c r="BX66" s="112"/>
      <c r="BY66" s="112"/>
      <c r="BZ66" s="112"/>
      <c r="CA66" s="111"/>
      <c r="CB66" s="111"/>
      <c r="CC66" s="112"/>
      <c r="CD66" s="112"/>
      <c r="CE66" s="112"/>
      <c r="CF66" s="112"/>
      <c r="CG66" s="112"/>
      <c r="CH66" s="112"/>
      <c r="CI66" s="112"/>
      <c r="CJ66" s="112"/>
      <c r="CK66" s="112"/>
      <c r="CL66" s="112"/>
      <c r="CM66" s="112"/>
      <c r="CN66" s="111"/>
      <c r="CO66" s="111"/>
      <c r="CP66" s="112"/>
      <c r="CQ66" s="112"/>
      <c r="CR66" s="112"/>
      <c r="CS66" s="112"/>
      <c r="CT66" s="112"/>
      <c r="CU66" s="112"/>
      <c r="CV66" s="112"/>
      <c r="CW66" s="112"/>
      <c r="CX66" s="112"/>
      <c r="CY66" s="112"/>
      <c r="CZ66" s="112"/>
      <c r="DA66" s="111"/>
      <c r="DB66" s="111"/>
      <c r="DC66" s="112"/>
      <c r="DD66" s="112"/>
      <c r="DE66" s="112"/>
      <c r="DF66" s="112"/>
      <c r="DG66" s="112"/>
      <c r="DH66" s="112"/>
      <c r="DI66" s="112"/>
      <c r="DJ66" s="112"/>
      <c r="DK66" s="112"/>
      <c r="DL66" s="112"/>
      <c r="DM66" s="112"/>
      <c r="DN66" s="111"/>
      <c r="DO66" s="111"/>
      <c r="DP66" s="112"/>
      <c r="DQ66" s="112"/>
      <c r="DR66" s="112"/>
      <c r="DS66" s="112"/>
      <c r="DT66" s="112"/>
      <c r="DU66" s="112"/>
      <c r="DV66" s="112"/>
      <c r="DW66" s="112"/>
      <c r="DX66" s="112"/>
      <c r="DY66" s="112"/>
      <c r="DZ66" s="112"/>
      <c r="EA66" s="111"/>
      <c r="EB66" s="111"/>
      <c r="EC66" s="112"/>
      <c r="ED66" s="112"/>
      <c r="EE66" s="112"/>
      <c r="EF66" s="112"/>
      <c r="EG66" s="112"/>
      <c r="EH66" s="112"/>
      <c r="EI66" s="112"/>
      <c r="EJ66" s="112"/>
      <c r="EK66" s="112"/>
      <c r="EL66" s="112"/>
      <c r="EM66" s="112"/>
      <c r="EN66" s="111"/>
      <c r="EO66" s="111"/>
      <c r="EP66" s="112"/>
      <c r="EQ66" s="112"/>
      <c r="ER66" s="112"/>
      <c r="ES66" s="112"/>
      <c r="ET66" s="112"/>
      <c r="EU66" s="112"/>
      <c r="EV66" s="112"/>
      <c r="EW66" s="112"/>
      <c r="EX66" s="112"/>
      <c r="EY66" s="112"/>
      <c r="EZ66" s="112"/>
      <c r="FA66" s="111"/>
      <c r="FB66" s="111"/>
      <c r="FC66" s="112"/>
      <c r="FD66" s="112"/>
      <c r="FE66" s="112"/>
      <c r="FF66" s="112"/>
      <c r="FG66" s="112"/>
      <c r="FH66" s="112"/>
      <c r="FI66" s="112"/>
      <c r="FJ66" s="112"/>
      <c r="FK66" s="112"/>
      <c r="FL66" s="112"/>
      <c r="FM66" s="112"/>
      <c r="FN66" s="111"/>
      <c r="FO66" s="111"/>
      <c r="FP66" s="112"/>
      <c r="FQ66" s="112"/>
      <c r="FR66" s="112"/>
      <c r="FS66" s="112"/>
      <c r="FT66" s="112"/>
      <c r="FU66" s="112"/>
      <c r="FV66" s="112"/>
      <c r="FW66" s="112"/>
      <c r="FX66" s="112"/>
      <c r="FY66" s="112"/>
      <c r="FZ66" s="112"/>
      <c r="GA66" s="111"/>
      <c r="GB66" s="111"/>
      <c r="GC66" s="112"/>
      <c r="GD66" s="112"/>
      <c r="GE66" s="112"/>
      <c r="GF66" s="112"/>
      <c r="GG66" s="112"/>
      <c r="GH66" s="112"/>
      <c r="GI66" s="112"/>
      <c r="GJ66" s="112"/>
      <c r="GK66" s="112"/>
      <c r="GL66" s="112"/>
      <c r="GM66" s="112"/>
      <c r="GN66" s="111"/>
      <c r="GO66" s="111"/>
      <c r="GP66" s="112"/>
      <c r="GQ66" s="112"/>
      <c r="GR66" s="112"/>
      <c r="GS66" s="112"/>
      <c r="GT66" s="112"/>
      <c r="GU66" s="112"/>
      <c r="GV66" s="112"/>
      <c r="GW66" s="112"/>
      <c r="GX66" s="112"/>
      <c r="GY66" s="112"/>
      <c r="GZ66" s="112"/>
      <c r="HA66" s="111"/>
      <c r="HB66" s="111"/>
      <c r="HC66" s="112"/>
      <c r="HD66" s="112"/>
      <c r="HE66" s="112"/>
      <c r="HF66" s="112"/>
      <c r="HG66" s="112"/>
      <c r="HH66" s="112"/>
      <c r="HI66" s="112"/>
      <c r="HJ66" s="112"/>
      <c r="HK66" s="112"/>
      <c r="HL66" s="112"/>
      <c r="HM66" s="112"/>
      <c r="HN66" s="111"/>
      <c r="HO66" s="111"/>
      <c r="HP66" s="112"/>
      <c r="HQ66" s="112"/>
      <c r="HR66" s="112"/>
      <c r="HS66" s="112"/>
      <c r="HT66" s="112"/>
      <c r="HU66" s="112"/>
      <c r="HV66" s="112"/>
      <c r="HW66" s="112"/>
      <c r="HX66" s="112"/>
      <c r="HY66" s="112"/>
      <c r="HZ66" s="112"/>
      <c r="IA66" s="111"/>
      <c r="IB66" s="111"/>
      <c r="IC66" s="112"/>
      <c r="ID66" s="112"/>
      <c r="IE66" s="112"/>
      <c r="IF66" s="112"/>
      <c r="IG66" s="112"/>
      <c r="IH66" s="112"/>
      <c r="II66" s="112"/>
      <c r="IJ66" s="112"/>
      <c r="IK66" s="112"/>
      <c r="IL66" s="112"/>
      <c r="IM66" s="112"/>
      <c r="IN66" s="111"/>
      <c r="IO66" s="111"/>
      <c r="IP66" s="112"/>
      <c r="IQ66" s="112"/>
      <c r="IR66" s="112"/>
      <c r="IS66" s="112"/>
      <c r="IT66" s="112"/>
      <c r="IU66" s="112"/>
      <c r="IV66" s="112"/>
    </row>
    <row r="67" spans="1:256" x14ac:dyDescent="0.25">
      <c r="A67" s="964"/>
      <c r="B67" s="965"/>
      <c r="C67" s="965"/>
      <c r="D67" s="965"/>
      <c r="E67" s="965"/>
      <c r="F67" s="965"/>
      <c r="G67" s="965"/>
      <c r="H67" s="965"/>
      <c r="I67" s="965"/>
      <c r="J67" s="965"/>
      <c r="K67" s="965"/>
      <c r="L67" s="965"/>
      <c r="M67" s="965"/>
      <c r="N67" s="965"/>
      <c r="O67" s="404"/>
    </row>
    <row r="68" spans="1:256" ht="15" customHeight="1" x14ac:dyDescent="0.25">
      <c r="A68" s="934" t="s">
        <v>223</v>
      </c>
      <c r="B68" s="935"/>
      <c r="C68" s="935"/>
      <c r="D68" s="935"/>
      <c r="E68" s="935"/>
      <c r="F68" s="935"/>
      <c r="G68" s="935"/>
      <c r="H68" s="935"/>
      <c r="I68" s="935"/>
      <c r="J68" s="935"/>
      <c r="K68" s="935"/>
      <c r="L68" s="935"/>
      <c r="M68" s="935"/>
      <c r="N68" s="935"/>
      <c r="O68" s="404"/>
    </row>
    <row r="69" spans="1:256" ht="28.5" customHeight="1" x14ac:dyDescent="0.25">
      <c r="A69" s="936"/>
      <c r="B69" s="937"/>
      <c r="C69" s="937"/>
      <c r="D69" s="937"/>
      <c r="E69" s="937"/>
      <c r="F69" s="937"/>
      <c r="G69" s="937"/>
      <c r="H69" s="937"/>
      <c r="I69" s="937"/>
      <c r="J69" s="937"/>
      <c r="K69" s="937"/>
      <c r="L69" s="937"/>
      <c r="M69" s="937"/>
      <c r="N69" s="937"/>
      <c r="O69" s="404"/>
    </row>
    <row r="70" spans="1:256" ht="60.75" customHeight="1" x14ac:dyDescent="0.25">
      <c r="A70" s="938"/>
      <c r="B70" s="939"/>
      <c r="C70" s="939"/>
      <c r="D70" s="939"/>
      <c r="E70" s="939"/>
      <c r="F70" s="939"/>
      <c r="G70" s="939"/>
      <c r="H70" s="939"/>
      <c r="I70" s="939"/>
      <c r="J70" s="939"/>
      <c r="K70" s="939"/>
      <c r="L70" s="939"/>
      <c r="M70" s="939"/>
      <c r="N70" s="939"/>
      <c r="O70" s="404"/>
    </row>
    <row r="71" spans="1:256" ht="84.75" customHeight="1" x14ac:dyDescent="0.25">
      <c r="A71" s="940" t="s">
        <v>224</v>
      </c>
      <c r="B71" s="941"/>
      <c r="C71" s="941"/>
      <c r="D71" s="941"/>
      <c r="E71" s="941"/>
      <c r="F71" s="941"/>
      <c r="G71" s="941"/>
      <c r="H71" s="941"/>
      <c r="I71" s="941"/>
      <c r="J71" s="941"/>
      <c r="K71" s="941"/>
      <c r="L71" s="941"/>
      <c r="M71" s="941"/>
      <c r="N71" s="941"/>
      <c r="O71" s="404"/>
    </row>
    <row r="72" spans="1:256" ht="84.75" customHeight="1" x14ac:dyDescent="0.25">
      <c r="A72" s="942"/>
      <c r="B72" s="943"/>
      <c r="C72" s="943"/>
      <c r="D72" s="943"/>
      <c r="E72" s="943"/>
      <c r="F72" s="943"/>
      <c r="G72" s="943"/>
      <c r="H72" s="943"/>
      <c r="I72" s="943"/>
      <c r="J72" s="943"/>
      <c r="K72" s="943"/>
      <c r="L72" s="943"/>
      <c r="M72" s="943"/>
      <c r="N72" s="943"/>
      <c r="O72" s="404"/>
    </row>
    <row r="73" spans="1:256" ht="15" customHeight="1" x14ac:dyDescent="0.25">
      <c r="A73" s="944" t="s">
        <v>171</v>
      </c>
      <c r="B73" s="945"/>
      <c r="C73" s="945"/>
      <c r="D73" s="945"/>
      <c r="E73" s="945"/>
      <c r="F73" s="945"/>
      <c r="G73" s="945"/>
      <c r="H73" s="945"/>
      <c r="I73" s="945"/>
      <c r="J73" s="945"/>
      <c r="K73" s="945"/>
      <c r="L73" s="945"/>
      <c r="M73" s="945"/>
      <c r="N73" s="945"/>
      <c r="O73" s="404"/>
    </row>
    <row r="74" spans="1:256" x14ac:dyDescent="0.25">
      <c r="A74" s="946"/>
      <c r="B74" s="947"/>
      <c r="C74" s="947"/>
      <c r="D74" s="947"/>
      <c r="E74" s="947"/>
      <c r="F74" s="947"/>
      <c r="G74" s="947"/>
      <c r="H74" s="947"/>
      <c r="I74" s="947"/>
      <c r="J74" s="947"/>
      <c r="K74" s="947"/>
      <c r="L74" s="947"/>
      <c r="M74" s="947"/>
      <c r="N74" s="947"/>
      <c r="O74" s="404"/>
    </row>
    <row r="75" spans="1:256" x14ac:dyDescent="0.25">
      <c r="A75" s="344" t="s">
        <v>225</v>
      </c>
      <c r="B75" s="408"/>
      <c r="C75" s="408"/>
      <c r="D75" s="408"/>
      <c r="E75" s="408"/>
      <c r="F75" s="408"/>
      <c r="G75" s="408"/>
      <c r="H75" s="408"/>
      <c r="I75" s="408"/>
      <c r="J75" s="408"/>
      <c r="K75" s="408"/>
      <c r="L75" s="408"/>
      <c r="M75" s="408"/>
      <c r="N75" s="358"/>
      <c r="O75" s="404"/>
    </row>
    <row r="76" spans="1:256" x14ac:dyDescent="0.25">
      <c r="A76" s="344"/>
      <c r="B76" s="408"/>
      <c r="C76" s="408"/>
      <c r="D76" s="408"/>
      <c r="E76" s="949"/>
      <c r="F76" s="949"/>
      <c r="G76" s="949"/>
      <c r="H76" s="949"/>
      <c r="I76" s="949"/>
      <c r="J76" s="949"/>
      <c r="K76" s="408"/>
      <c r="L76" s="408"/>
      <c r="M76" s="408"/>
      <c r="N76" s="358"/>
      <c r="O76" s="404"/>
    </row>
    <row r="77" spans="1:256" ht="15" customHeight="1" x14ac:dyDescent="0.25">
      <c r="A77" s="936" t="s">
        <v>226</v>
      </c>
      <c r="B77" s="937"/>
      <c r="C77" s="937"/>
      <c r="D77" s="937"/>
      <c r="E77" s="937"/>
      <c r="F77" s="937"/>
      <c r="G77" s="937"/>
      <c r="H77" s="937"/>
      <c r="I77" s="937"/>
      <c r="J77" s="937"/>
      <c r="K77" s="937"/>
      <c r="L77" s="937"/>
      <c r="M77" s="937"/>
      <c r="N77" s="937"/>
      <c r="O77" s="404"/>
    </row>
    <row r="78" spans="1:256" x14ac:dyDescent="0.25">
      <c r="A78" s="345"/>
      <c r="B78" s="105"/>
      <c r="C78" s="104"/>
      <c r="D78" s="104"/>
      <c r="E78" s="104"/>
      <c r="F78" s="104"/>
      <c r="G78" s="104"/>
      <c r="H78" s="104"/>
      <c r="I78" s="104"/>
      <c r="J78" s="104"/>
      <c r="K78" s="104"/>
      <c r="L78" s="104"/>
      <c r="M78" s="337"/>
      <c r="N78" s="359"/>
      <c r="O78" s="404"/>
    </row>
    <row r="79" spans="1:256" x14ac:dyDescent="0.25">
      <c r="A79" s="346"/>
      <c r="B79" s="409"/>
      <c r="C79" s="410"/>
      <c r="D79" s="411" t="s">
        <v>174</v>
      </c>
      <c r="E79" s="411"/>
      <c r="F79" s="23"/>
      <c r="G79" s="411" t="s">
        <v>227</v>
      </c>
      <c r="H79" s="950"/>
      <c r="I79" s="950"/>
      <c r="J79" s="950"/>
      <c r="K79" s="411" t="s">
        <v>175</v>
      </c>
      <c r="L79" s="929"/>
      <c r="M79" s="929"/>
      <c r="N79" s="929"/>
      <c r="O79" s="404"/>
    </row>
    <row r="80" spans="1:256" x14ac:dyDescent="0.25">
      <c r="A80" s="347"/>
      <c r="B80" s="410"/>
      <c r="C80" s="410"/>
      <c r="D80" s="411" t="s">
        <v>176</v>
      </c>
      <c r="E80" s="411"/>
      <c r="F80" s="22"/>
      <c r="G80" s="411" t="s">
        <v>227</v>
      </c>
      <c r="H80" s="950"/>
      <c r="I80" s="950"/>
      <c r="J80" s="950"/>
      <c r="K80" s="411" t="s">
        <v>175</v>
      </c>
      <c r="L80" s="929"/>
      <c r="M80" s="929"/>
      <c r="N80" s="929"/>
      <c r="O80" s="404"/>
    </row>
    <row r="81" spans="1:15" x14ac:dyDescent="0.25">
      <c r="A81" s="347"/>
      <c r="B81" s="410"/>
      <c r="C81" s="410"/>
      <c r="D81" s="411" t="s">
        <v>177</v>
      </c>
      <c r="E81" s="411"/>
      <c r="F81" s="22"/>
      <c r="G81" s="411" t="s">
        <v>228</v>
      </c>
      <c r="H81" s="948"/>
      <c r="I81" s="948"/>
      <c r="J81" s="948"/>
      <c r="K81" s="948"/>
      <c r="L81" s="948"/>
      <c r="M81" s="948"/>
      <c r="N81" s="357"/>
      <c r="O81" s="404"/>
    </row>
    <row r="82" spans="1:15" x14ac:dyDescent="0.25">
      <c r="A82" s="347"/>
      <c r="B82" s="410"/>
      <c r="C82" s="410"/>
      <c r="D82" s="410"/>
      <c r="E82" s="410"/>
      <c r="F82" s="410"/>
      <c r="G82" s="410"/>
      <c r="H82" s="410"/>
      <c r="I82" s="410"/>
      <c r="J82" s="410"/>
      <c r="K82" s="410"/>
      <c r="L82" s="410"/>
      <c r="M82" s="410"/>
      <c r="N82" s="409"/>
      <c r="O82" s="404"/>
    </row>
    <row r="83" spans="1:15" x14ac:dyDescent="0.25">
      <c r="A83" s="930" t="s">
        <v>178</v>
      </c>
      <c r="B83" s="931"/>
      <c r="C83" s="931"/>
      <c r="D83" s="931"/>
      <c r="E83" s="931"/>
      <c r="F83" s="931"/>
      <c r="G83" s="931"/>
      <c r="H83" s="931"/>
      <c r="I83" s="931"/>
      <c r="J83" s="931"/>
      <c r="K83" s="931"/>
      <c r="L83" s="931"/>
      <c r="M83" s="931"/>
      <c r="N83" s="931"/>
      <c r="O83" s="404"/>
    </row>
    <row r="84" spans="1:15" x14ac:dyDescent="0.25">
      <c r="A84" s="932"/>
      <c r="B84" s="933"/>
      <c r="C84" s="933"/>
      <c r="D84" s="933"/>
      <c r="E84" s="933"/>
      <c r="F84" s="933"/>
      <c r="G84" s="933"/>
      <c r="H84" s="933"/>
      <c r="I84" s="933"/>
      <c r="J84" s="933"/>
      <c r="K84" s="933"/>
      <c r="L84" s="933"/>
      <c r="M84" s="933"/>
      <c r="N84" s="933"/>
      <c r="O84" s="404"/>
    </row>
    <row r="85" spans="1:15" x14ac:dyDescent="0.25">
      <c r="A85" s="882"/>
      <c r="B85" s="883"/>
      <c r="C85" s="883"/>
      <c r="D85" s="883"/>
      <c r="E85" s="883"/>
      <c r="F85" s="883"/>
      <c r="G85" s="883"/>
      <c r="H85" s="883"/>
      <c r="I85" s="883"/>
      <c r="J85" s="883"/>
      <c r="K85" s="883"/>
      <c r="L85" s="883"/>
      <c r="M85" s="883"/>
      <c r="N85" s="883"/>
      <c r="O85" s="404"/>
    </row>
    <row r="86" spans="1:15" x14ac:dyDescent="0.25">
      <c r="A86" s="885"/>
      <c r="B86" s="886"/>
      <c r="C86" s="886"/>
      <c r="D86" s="886"/>
      <c r="E86" s="886"/>
      <c r="F86" s="886"/>
      <c r="G86" s="886"/>
      <c r="H86" s="886"/>
      <c r="I86" s="886"/>
      <c r="J86" s="886"/>
      <c r="K86" s="886"/>
      <c r="L86" s="886"/>
      <c r="M86" s="886"/>
      <c r="N86" s="886"/>
      <c r="O86" s="412"/>
    </row>
  </sheetData>
  <dataConsolidate/>
  <mergeCells count="148">
    <mergeCell ref="N33:O33"/>
    <mergeCell ref="G42:H42"/>
    <mergeCell ref="B43:K43"/>
    <mergeCell ref="B41:K41"/>
    <mergeCell ref="B52:K52"/>
    <mergeCell ref="B50:K50"/>
    <mergeCell ref="B51:K51"/>
    <mergeCell ref="B45:K45"/>
    <mergeCell ref="M41:M43"/>
    <mergeCell ref="L41:L43"/>
    <mergeCell ref="B47:C47"/>
    <mergeCell ref="G47:H47"/>
    <mergeCell ref="B36:K36"/>
    <mergeCell ref="B35:K35"/>
    <mergeCell ref="B37:K37"/>
    <mergeCell ref="B38:K38"/>
    <mergeCell ref="B39:K39"/>
    <mergeCell ref="A1:C3"/>
    <mergeCell ref="D1:H1"/>
    <mergeCell ref="A12:G12"/>
    <mergeCell ref="A6:B7"/>
    <mergeCell ref="H9:J9"/>
    <mergeCell ref="B49:K49"/>
    <mergeCell ref="J47:K47"/>
    <mergeCell ref="A44:A46"/>
    <mergeCell ref="M46:M48"/>
    <mergeCell ref="B48:K48"/>
    <mergeCell ref="B31:K31"/>
    <mergeCell ref="B33:K33"/>
    <mergeCell ref="B34:K34"/>
    <mergeCell ref="H6:J6"/>
    <mergeCell ref="C6:G6"/>
    <mergeCell ref="L9:M9"/>
    <mergeCell ref="C9:E9"/>
    <mergeCell ref="B17:G17"/>
    <mergeCell ref="B19:G19"/>
    <mergeCell ref="B20:G20"/>
    <mergeCell ref="A18:G18"/>
    <mergeCell ref="B32:K32"/>
    <mergeCell ref="A37:A43"/>
    <mergeCell ref="A8:O8"/>
    <mergeCell ref="IA57:IM57"/>
    <mergeCell ref="IN57:IV57"/>
    <mergeCell ref="FA57:FM57"/>
    <mergeCell ref="FN57:FZ57"/>
    <mergeCell ref="GA57:GM57"/>
    <mergeCell ref="GN57:GZ57"/>
    <mergeCell ref="HA57:HM57"/>
    <mergeCell ref="HN57:HZ57"/>
    <mergeCell ref="DA57:DM57"/>
    <mergeCell ref="EA57:EM57"/>
    <mergeCell ref="EN57:EZ57"/>
    <mergeCell ref="AA57:AM57"/>
    <mergeCell ref="AN57:AZ57"/>
    <mergeCell ref="BA57:BM57"/>
    <mergeCell ref="BN57:BZ57"/>
    <mergeCell ref="CA57:CM57"/>
    <mergeCell ref="DN57:DZ57"/>
    <mergeCell ref="CN57:CZ57"/>
    <mergeCell ref="B40:K40"/>
    <mergeCell ref="B46:K46"/>
    <mergeCell ref="B54:K54"/>
    <mergeCell ref="B42:C42"/>
    <mergeCell ref="B44:K44"/>
    <mergeCell ref="D47:F47"/>
    <mergeCell ref="D42:F42"/>
    <mergeCell ref="J42:K42"/>
    <mergeCell ref="L46:L48"/>
    <mergeCell ref="N41:N43"/>
    <mergeCell ref="N46:N48"/>
    <mergeCell ref="A55:N55"/>
    <mergeCell ref="A56:N56"/>
    <mergeCell ref="A57:N57"/>
    <mergeCell ref="AP1:AP3"/>
    <mergeCell ref="J1:O1"/>
    <mergeCell ref="D2:O2"/>
    <mergeCell ref="L3:O3"/>
    <mergeCell ref="J23:K23"/>
    <mergeCell ref="M23:N23"/>
    <mergeCell ref="J24:K24"/>
    <mergeCell ref="J25:K25"/>
    <mergeCell ref="M24:N24"/>
    <mergeCell ref="M25:N25"/>
    <mergeCell ref="A22:E23"/>
    <mergeCell ref="F22:H23"/>
    <mergeCell ref="F24:H24"/>
    <mergeCell ref="F25:H25"/>
    <mergeCell ref="J22:N22"/>
    <mergeCell ref="O22:O23"/>
    <mergeCell ref="D3:G3"/>
    <mergeCell ref="H3:K3"/>
    <mergeCell ref="A15:G15"/>
    <mergeCell ref="B16:G16"/>
    <mergeCell ref="A4:O4"/>
    <mergeCell ref="A5:O5"/>
    <mergeCell ref="K6:O6"/>
    <mergeCell ref="C7:O7"/>
    <mergeCell ref="N9:O9"/>
    <mergeCell ref="A10:O10"/>
    <mergeCell ref="A11:O11"/>
    <mergeCell ref="H12:O12"/>
    <mergeCell ref="A9:B9"/>
    <mergeCell ref="A26:O26"/>
    <mergeCell ref="A24:E24"/>
    <mergeCell ref="A25:E25"/>
    <mergeCell ref="I22:I23"/>
    <mergeCell ref="A27:O27"/>
    <mergeCell ref="A28:O28"/>
    <mergeCell ref="A29:O29"/>
    <mergeCell ref="A30:O30"/>
    <mergeCell ref="N31:O31"/>
    <mergeCell ref="N32:O32"/>
    <mergeCell ref="H13:O13"/>
    <mergeCell ref="H14:O14"/>
    <mergeCell ref="H15:O15"/>
    <mergeCell ref="H16:O16"/>
    <mergeCell ref="H17:O17"/>
    <mergeCell ref="H18:O18"/>
    <mergeCell ref="H19:O19"/>
    <mergeCell ref="H20:O20"/>
    <mergeCell ref="A21:O21"/>
    <mergeCell ref="B14:G14"/>
    <mergeCell ref="B13:G13"/>
    <mergeCell ref="A58:N58"/>
    <mergeCell ref="A59:N59"/>
    <mergeCell ref="A60:N60"/>
    <mergeCell ref="B53:K53"/>
    <mergeCell ref="A61:N61"/>
    <mergeCell ref="A65:N65"/>
    <mergeCell ref="A66:N66"/>
    <mergeCell ref="A67:N67"/>
    <mergeCell ref="A62:N62"/>
    <mergeCell ref="A63:N63"/>
    <mergeCell ref="A64:N64"/>
    <mergeCell ref="L79:N79"/>
    <mergeCell ref="L80:N80"/>
    <mergeCell ref="A83:N83"/>
    <mergeCell ref="A84:N86"/>
    <mergeCell ref="A68:N68"/>
    <mergeCell ref="A69:N70"/>
    <mergeCell ref="A71:N71"/>
    <mergeCell ref="A72:N72"/>
    <mergeCell ref="A73:N74"/>
    <mergeCell ref="A77:N77"/>
    <mergeCell ref="H81:M81"/>
    <mergeCell ref="E76:J76"/>
    <mergeCell ref="H79:J79"/>
    <mergeCell ref="H80:J80"/>
  </mergeCells>
  <dataValidations disablePrompts="1" count="3">
    <dataValidation type="list" allowBlank="1" showInputMessage="1" showErrorMessage="1" sqref="C9:E9" xr:uid="{00000000-0002-0000-0400-000000000000}">
      <formula1>MOD</formula1>
    </dataValidation>
    <dataValidation type="list" allowBlank="1" showInputMessage="1" showErrorMessage="1" sqref="G9" xr:uid="{00000000-0002-0000-0400-000001000000}">
      <formula1>AREA</formula1>
    </dataValidation>
    <dataValidation allowBlank="1" showInputMessage="1" showErrorMessage="1" sqref="C7" xr:uid="{00000000-0002-0000-0400-000002000000}"/>
  </dataValidations>
  <printOptions horizontalCentered="1" verticalCentered="1"/>
  <pageMargins left="0.19685039370078741" right="0.19685039370078741" top="0.74803149606299213" bottom="0.74803149606299213" header="0.31496062992125984" footer="0.31496062992125984"/>
  <pageSetup paperSize="14" scale="45" orientation="portrait"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400-000003000000}">
          <x14:formula1>
            <xm:f>programacion!$B$24:$B$34</xm:f>
          </x14:formula1>
          <xm:sqref>C6:G6</xm:sqref>
        </x14:dataValidation>
        <x14:dataValidation type="list" allowBlank="1" showInputMessage="1" showErrorMessage="1" xr:uid="{00000000-0002-0000-0400-000004000000}">
          <x14:formula1>
            <xm:f>programacion!$AJ$23:$AJ$120</xm:f>
          </x14:formula1>
          <xm:sqref>J24:K25</xm:sqref>
        </x14:dataValidation>
        <x14:dataValidation type="list" allowBlank="1" showInputMessage="1" showErrorMessage="1" xr:uid="{00000000-0002-0000-0400-000005000000}">
          <x14:formula1>
            <xm:f>programacion!$AJ$2:$AJ$120</xm:f>
          </x14:formula1>
          <xm:sqref>M24:N25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EK187"/>
  <sheetViews>
    <sheetView showGridLines="0" zoomScaleNormal="100" zoomScaleSheetLayoutView="80" zoomScalePageLayoutView="46" workbookViewId="0">
      <selection activeCell="B169" sqref="B169"/>
    </sheetView>
  </sheetViews>
  <sheetFormatPr baseColWidth="10" defaultColWidth="11.42578125" defaultRowHeight="15" x14ac:dyDescent="0.25"/>
  <cols>
    <col min="1" max="1" width="12.42578125" style="106" customWidth="1"/>
    <col min="2" max="2" width="18.28515625" style="106" customWidth="1"/>
    <col min="3" max="3" width="8.42578125" style="106" customWidth="1"/>
    <col min="4" max="4" width="10.42578125" style="106" customWidth="1"/>
    <col min="5" max="5" width="12.5703125" style="106" customWidth="1"/>
    <col min="6" max="6" width="11.42578125" style="106"/>
    <col min="7" max="7" width="7.28515625" style="106" customWidth="1"/>
    <col min="8" max="8" width="8" style="106" customWidth="1"/>
    <col min="9" max="9" width="9.85546875" style="106" customWidth="1"/>
    <col min="10" max="10" width="1.28515625" style="106" customWidth="1"/>
    <col min="11" max="11" width="7.7109375" style="106" customWidth="1"/>
    <col min="12" max="12" width="11.42578125" style="106"/>
    <col min="13" max="13" width="7.5703125" style="106" customWidth="1"/>
    <col min="14" max="15" width="11.42578125" style="106"/>
    <col min="16" max="16" width="12.42578125" style="106" customWidth="1"/>
    <col min="17" max="17" width="7.85546875" style="106" customWidth="1"/>
    <col min="18" max="18" width="8.140625" style="106" customWidth="1"/>
    <col min="19" max="16384" width="11.42578125" style="106"/>
  </cols>
  <sheetData>
    <row r="1" spans="1:20" ht="15" customHeight="1" x14ac:dyDescent="0.25">
      <c r="A1" s="1304"/>
      <c r="B1" s="1305"/>
      <c r="C1" s="1306"/>
      <c r="D1" s="1306"/>
      <c r="E1" s="1315" t="str">
        <f>INSTRUCTIVO!C1</f>
        <v>ASEGURAMIENTO SANITARIO</v>
      </c>
      <c r="F1" s="1315"/>
      <c r="G1" s="1315"/>
      <c r="H1" s="1315"/>
      <c r="I1" s="1315"/>
      <c r="J1" s="1315"/>
      <c r="K1" s="1315"/>
      <c r="L1" s="1315"/>
      <c r="M1" s="1313" t="str">
        <f>INSTRUCTIVO!G1</f>
        <v>REGISTROS SANITARIOS Y TRAMITES ASOCIADOS</v>
      </c>
      <c r="N1" s="1313"/>
      <c r="O1" s="1313"/>
      <c r="P1" s="1313"/>
      <c r="Q1" s="1313"/>
      <c r="R1" s="1314"/>
    </row>
    <row r="2" spans="1:20" ht="23.25" customHeight="1" x14ac:dyDescent="0.25">
      <c r="A2" s="1307"/>
      <c r="B2" s="1308"/>
      <c r="C2" s="1309"/>
      <c r="D2" s="1309"/>
      <c r="E2" s="1281" t="str">
        <f>INSTRUCTIVO!C2</f>
        <v>FORMATO ÚNICO DE DILIGENCIAMIENTO DE REACTIVOS DE DIAGNÓSTICO IN VITRO</v>
      </c>
      <c r="F2" s="1281"/>
      <c r="G2" s="1281"/>
      <c r="H2" s="1281"/>
      <c r="I2" s="1281"/>
      <c r="J2" s="1281"/>
      <c r="K2" s="1281"/>
      <c r="L2" s="1281"/>
      <c r="M2" s="1281"/>
      <c r="N2" s="1281"/>
      <c r="O2" s="1281"/>
      <c r="P2" s="1281"/>
      <c r="Q2" s="1281"/>
      <c r="R2" s="1282"/>
    </row>
    <row r="3" spans="1:20" ht="15" customHeight="1" thickBot="1" x14ac:dyDescent="0.3">
      <c r="A3" s="1310"/>
      <c r="B3" s="1311"/>
      <c r="C3" s="1312"/>
      <c r="D3" s="1312"/>
      <c r="E3" s="1303" t="str">
        <f>INSTRUCTIVO!C3</f>
        <v>Código: ASS-RSA-FM006</v>
      </c>
      <c r="F3" s="1303"/>
      <c r="G3" s="1303"/>
      <c r="H3" s="1303"/>
      <c r="I3" s="1303"/>
      <c r="J3" s="1303"/>
      <c r="K3" s="1301" t="str">
        <f>INSTRUCTIVO!F3</f>
        <v>Versión: 13</v>
      </c>
      <c r="L3" s="1301"/>
      <c r="M3" s="1301"/>
      <c r="N3" s="1301" t="str">
        <f>INSTRUCTIVO!H3</f>
        <v>Fecha de Emisión: 2025-11-06</v>
      </c>
      <c r="O3" s="1301"/>
      <c r="P3" s="1301"/>
      <c r="Q3" s="1301"/>
      <c r="R3" s="1302"/>
    </row>
    <row r="4" spans="1:20" x14ac:dyDescent="0.25">
      <c r="A4" s="1319"/>
      <c r="B4" s="1320"/>
      <c r="C4" s="1320"/>
      <c r="D4" s="1320"/>
      <c r="E4" s="1320"/>
      <c r="F4" s="1320"/>
      <c r="G4" s="1320"/>
      <c r="H4" s="1320"/>
      <c r="I4" s="1320"/>
      <c r="J4" s="1320"/>
      <c r="K4" s="1320"/>
      <c r="L4" s="1320"/>
      <c r="M4" s="1320"/>
      <c r="N4" s="1320"/>
      <c r="O4" s="1320"/>
      <c r="P4" s="1320"/>
      <c r="Q4" s="1320"/>
      <c r="R4" s="1321"/>
    </row>
    <row r="5" spans="1:20" ht="15.75" customHeight="1" thickBot="1" x14ac:dyDescent="0.3">
      <c r="A5" s="1283" t="s">
        <v>229</v>
      </c>
      <c r="B5" s="1284"/>
      <c r="C5" s="1285"/>
      <c r="D5" s="1285"/>
      <c r="E5" s="1285"/>
      <c r="F5" s="1285"/>
      <c r="G5" s="1285"/>
      <c r="H5" s="1285"/>
      <c r="I5" s="1285"/>
      <c r="J5" s="1285"/>
      <c r="K5" s="1285"/>
      <c r="L5" s="1285"/>
      <c r="M5" s="1285"/>
      <c r="N5" s="1285"/>
      <c r="O5" s="1285"/>
      <c r="P5" s="1285"/>
      <c r="Q5" s="1286"/>
      <c r="R5" s="1287"/>
    </row>
    <row r="6" spans="1:20" x14ac:dyDescent="0.25">
      <c r="A6" s="1319"/>
      <c r="B6" s="1320"/>
      <c r="C6" s="1320"/>
      <c r="D6" s="1320"/>
      <c r="E6" s="1320"/>
      <c r="F6" s="1320"/>
      <c r="G6" s="1320"/>
      <c r="H6" s="1320"/>
      <c r="I6" s="1320"/>
      <c r="J6" s="1320"/>
      <c r="K6" s="1320"/>
      <c r="L6" s="1320"/>
      <c r="M6" s="1320"/>
      <c r="N6" s="1320"/>
      <c r="O6" s="1320"/>
      <c r="P6" s="1320"/>
      <c r="Q6" s="1320"/>
      <c r="R6" s="1321"/>
    </row>
    <row r="7" spans="1:20" ht="24.75" customHeight="1" x14ac:dyDescent="0.25">
      <c r="A7" s="1293" t="s">
        <v>230</v>
      </c>
      <c r="B7" s="1294"/>
      <c r="C7" s="1295"/>
      <c r="D7" s="1296"/>
      <c r="E7" s="1294" t="s">
        <v>231</v>
      </c>
      <c r="F7" s="1317"/>
      <c r="G7" s="1248"/>
      <c r="H7" s="1248"/>
      <c r="I7" s="1248"/>
      <c r="J7" s="1248"/>
      <c r="K7" s="1248"/>
      <c r="L7" s="1250" t="s">
        <v>232</v>
      </c>
      <c r="M7" s="1251"/>
      <c r="N7" s="1251"/>
      <c r="O7" s="1252"/>
      <c r="P7" s="1252"/>
      <c r="Q7" s="1253"/>
      <c r="R7" s="1254"/>
    </row>
    <row r="8" spans="1:20" ht="24" customHeight="1" x14ac:dyDescent="0.25">
      <c r="A8" s="1297"/>
      <c r="B8" s="1298"/>
      <c r="C8" s="1299"/>
      <c r="D8" s="1300"/>
      <c r="E8" s="1298" t="s">
        <v>233</v>
      </c>
      <c r="F8" s="1318"/>
      <c r="G8" s="1248"/>
      <c r="H8" s="1248"/>
      <c r="I8" s="1248"/>
      <c r="J8" s="1248"/>
      <c r="K8" s="1249"/>
      <c r="L8" s="1246"/>
      <c r="M8" s="1246"/>
      <c r="N8" s="1246"/>
      <c r="O8" s="1246"/>
      <c r="P8" s="1246"/>
      <c r="Q8" s="1246"/>
      <c r="R8" s="1246"/>
    </row>
    <row r="9" spans="1:20" ht="18" customHeight="1" x14ac:dyDescent="0.25">
      <c r="A9" s="1316" t="s">
        <v>234</v>
      </c>
      <c r="B9" s="1316"/>
      <c r="C9" s="1316"/>
      <c r="D9" s="1316"/>
      <c r="E9" s="1316"/>
      <c r="F9" s="1316"/>
      <c r="G9" s="1316"/>
      <c r="H9" s="1316"/>
      <c r="I9" s="1316"/>
      <c r="J9" s="1316"/>
      <c r="K9" s="1316"/>
      <c r="L9" s="1316"/>
      <c r="M9" s="1316"/>
      <c r="N9" s="1316"/>
      <c r="O9" s="1316"/>
      <c r="P9" s="1316"/>
      <c r="Q9" s="1316"/>
      <c r="R9" s="1316"/>
    </row>
    <row r="10" spans="1:20" ht="13.5" customHeight="1" x14ac:dyDescent="0.25">
      <c r="A10" s="1260" t="s">
        <v>235</v>
      </c>
      <c r="B10" s="1261"/>
      <c r="C10" s="1261"/>
      <c r="D10" s="1261"/>
      <c r="E10" s="1261"/>
      <c r="F10" s="1261"/>
      <c r="G10" s="1261"/>
      <c r="H10" s="1261"/>
      <c r="I10" s="1261"/>
      <c r="J10" s="1261"/>
      <c r="K10" s="1261"/>
      <c r="L10" s="1261"/>
      <c r="M10" s="1261"/>
      <c r="N10" s="1261"/>
      <c r="O10" s="1261"/>
      <c r="P10" s="1261"/>
      <c r="Q10" s="1261"/>
      <c r="R10" s="1262"/>
    </row>
    <row r="11" spans="1:20" ht="15" customHeight="1" x14ac:dyDescent="0.25">
      <c r="A11" s="1276" t="s">
        <v>236</v>
      </c>
      <c r="B11" s="1182"/>
      <c r="C11" s="1263"/>
      <c r="D11" s="1263"/>
      <c r="E11" s="1263"/>
      <c r="F11" s="1263"/>
      <c r="G11" s="1263"/>
      <c r="H11" s="1263"/>
      <c r="I11" s="1277"/>
      <c r="J11" s="1288" t="s">
        <v>237</v>
      </c>
      <c r="K11" s="1288"/>
      <c r="L11" s="1290" t="s">
        <v>238</v>
      </c>
      <c r="M11" s="1181"/>
      <c r="N11" s="1181"/>
      <c r="O11" s="1181"/>
      <c r="P11" s="1181"/>
      <c r="Q11" s="1291"/>
      <c r="R11" s="1292"/>
    </row>
    <row r="12" spans="1:20" x14ac:dyDescent="0.25">
      <c r="A12" s="1274" t="s">
        <v>239</v>
      </c>
      <c r="B12" s="1278" t="s">
        <v>240</v>
      </c>
      <c r="C12" s="1279"/>
      <c r="D12" s="1279"/>
      <c r="E12" s="1279"/>
      <c r="F12" s="1279"/>
      <c r="G12" s="1280"/>
      <c r="H12" s="124" t="s">
        <v>241</v>
      </c>
      <c r="I12" s="125"/>
      <c r="J12" s="1289"/>
      <c r="K12" s="1289"/>
      <c r="L12" s="1272" t="s">
        <v>242</v>
      </c>
      <c r="M12" s="1273"/>
      <c r="N12" s="1273"/>
      <c r="O12" s="1273"/>
      <c r="P12" s="1273"/>
      <c r="Q12" s="191" t="s">
        <v>243</v>
      </c>
      <c r="R12" s="130"/>
    </row>
    <row r="13" spans="1:20" x14ac:dyDescent="0.25">
      <c r="A13" s="1275"/>
      <c r="B13" s="1140" t="s">
        <v>244</v>
      </c>
      <c r="C13" s="1141"/>
      <c r="D13" s="1141"/>
      <c r="E13" s="1141"/>
      <c r="F13" s="1141"/>
      <c r="G13" s="1142"/>
      <c r="H13" s="126" t="s">
        <v>245</v>
      </c>
      <c r="I13" s="114"/>
      <c r="J13" s="1289"/>
      <c r="K13" s="1289"/>
      <c r="L13" s="1258" t="s">
        <v>246</v>
      </c>
      <c r="M13" s="1259"/>
      <c r="N13" s="1259"/>
      <c r="O13" s="1259"/>
      <c r="P13" s="1259"/>
      <c r="Q13" s="189" t="s">
        <v>247</v>
      </c>
      <c r="R13" s="127"/>
    </row>
    <row r="14" spans="1:20" x14ac:dyDescent="0.25">
      <c r="A14" s="1275"/>
      <c r="B14" s="1140" t="s">
        <v>248</v>
      </c>
      <c r="C14" s="1141"/>
      <c r="D14" s="1141"/>
      <c r="E14" s="1141"/>
      <c r="F14" s="1141"/>
      <c r="G14" s="1142"/>
      <c r="H14" s="126" t="s">
        <v>249</v>
      </c>
      <c r="I14" s="114"/>
      <c r="J14" s="1289"/>
      <c r="K14" s="1289"/>
      <c r="L14" s="1258" t="s">
        <v>250</v>
      </c>
      <c r="M14" s="1259"/>
      <c r="N14" s="1259"/>
      <c r="O14" s="1259"/>
      <c r="P14" s="1259"/>
      <c r="Q14" s="189" t="s">
        <v>251</v>
      </c>
      <c r="R14" s="127"/>
      <c r="S14" s="1383"/>
      <c r="T14" s="1383"/>
    </row>
    <row r="15" spans="1:20" ht="15" customHeight="1" x14ac:dyDescent="0.25">
      <c r="A15" s="1275" t="s">
        <v>252</v>
      </c>
      <c r="B15" s="1140" t="s">
        <v>240</v>
      </c>
      <c r="C15" s="1141"/>
      <c r="D15" s="1141"/>
      <c r="E15" s="1141"/>
      <c r="F15" s="1141"/>
      <c r="G15" s="1142"/>
      <c r="H15" s="126" t="s">
        <v>253</v>
      </c>
      <c r="I15" s="114"/>
      <c r="J15" s="1289"/>
      <c r="K15" s="1289"/>
      <c r="L15" s="1258" t="s">
        <v>254</v>
      </c>
      <c r="M15" s="1259"/>
      <c r="N15" s="1259"/>
      <c r="O15" s="1259"/>
      <c r="P15" s="1259"/>
      <c r="Q15" s="189" t="s">
        <v>255</v>
      </c>
      <c r="R15" s="127"/>
      <c r="S15" s="1383"/>
      <c r="T15" s="1383"/>
    </row>
    <row r="16" spans="1:20" ht="22.5" customHeight="1" x14ac:dyDescent="0.25">
      <c r="A16" s="1275"/>
      <c r="B16" s="1140" t="s">
        <v>244</v>
      </c>
      <c r="C16" s="1141"/>
      <c r="D16" s="1141"/>
      <c r="E16" s="1141"/>
      <c r="F16" s="1141"/>
      <c r="G16" s="1142"/>
      <c r="H16" s="189" t="s">
        <v>256</v>
      </c>
      <c r="I16" s="114"/>
      <c r="J16" s="1289"/>
      <c r="K16" s="1289"/>
      <c r="L16" s="1258" t="s">
        <v>257</v>
      </c>
      <c r="M16" s="1259"/>
      <c r="N16" s="1259"/>
      <c r="O16" s="1259"/>
      <c r="P16" s="1259"/>
      <c r="Q16" s="189" t="s">
        <v>258</v>
      </c>
      <c r="R16" s="127"/>
      <c r="S16" s="1383"/>
      <c r="T16" s="1383"/>
    </row>
    <row r="17" spans="1:18" x14ac:dyDescent="0.25">
      <c r="A17" s="1275"/>
      <c r="B17" s="1140" t="s">
        <v>248</v>
      </c>
      <c r="C17" s="1141"/>
      <c r="D17" s="1141"/>
      <c r="E17" s="1141"/>
      <c r="F17" s="1141"/>
      <c r="G17" s="1142"/>
      <c r="H17" s="189" t="s">
        <v>259</v>
      </c>
      <c r="I17" s="114"/>
      <c r="J17" s="1289"/>
      <c r="K17" s="1289"/>
      <c r="L17" s="1258" t="s">
        <v>260</v>
      </c>
      <c r="M17" s="1259"/>
      <c r="N17" s="1259"/>
      <c r="O17" s="1259"/>
      <c r="P17" s="1259"/>
      <c r="Q17" s="189" t="s">
        <v>261</v>
      </c>
      <c r="R17" s="127"/>
    </row>
    <row r="18" spans="1:18" x14ac:dyDescent="0.25">
      <c r="A18" s="1275"/>
      <c r="B18" s="1140" t="s">
        <v>262</v>
      </c>
      <c r="C18" s="1141"/>
      <c r="D18" s="1141"/>
      <c r="E18" s="1141"/>
      <c r="F18" s="1141"/>
      <c r="G18" s="1142"/>
      <c r="H18" s="189" t="s">
        <v>263</v>
      </c>
      <c r="I18" s="114"/>
      <c r="J18" s="1289"/>
      <c r="K18" s="1289"/>
      <c r="L18" s="1258" t="s">
        <v>264</v>
      </c>
      <c r="M18" s="1259"/>
      <c r="N18" s="1259"/>
      <c r="O18" s="1259"/>
      <c r="P18" s="1259"/>
      <c r="Q18" s="189" t="s">
        <v>265</v>
      </c>
      <c r="R18" s="127"/>
    </row>
    <row r="19" spans="1:18" x14ac:dyDescent="0.25">
      <c r="A19" s="1275"/>
      <c r="B19" s="1140" t="s">
        <v>266</v>
      </c>
      <c r="C19" s="1141"/>
      <c r="D19" s="1141"/>
      <c r="E19" s="1141"/>
      <c r="F19" s="1141"/>
      <c r="G19" s="1142"/>
      <c r="H19" s="189" t="s">
        <v>267</v>
      </c>
      <c r="I19" s="114"/>
      <c r="J19" s="1289"/>
      <c r="K19" s="1289"/>
      <c r="L19" s="1258" t="s">
        <v>268</v>
      </c>
      <c r="M19" s="1259"/>
      <c r="N19" s="1259"/>
      <c r="O19" s="1259"/>
      <c r="P19" s="1259"/>
      <c r="Q19" s="189" t="s">
        <v>269</v>
      </c>
      <c r="R19" s="127"/>
    </row>
    <row r="20" spans="1:18" ht="12.75" customHeight="1" x14ac:dyDescent="0.25">
      <c r="A20" s="1275" t="s">
        <v>270</v>
      </c>
      <c r="B20" s="1134" t="s">
        <v>271</v>
      </c>
      <c r="C20" s="1135"/>
      <c r="D20" s="1135"/>
      <c r="E20" s="1135"/>
      <c r="F20" s="1135"/>
      <c r="G20" s="1136"/>
      <c r="H20" s="1247" t="s">
        <v>272</v>
      </c>
      <c r="I20" s="1415"/>
      <c r="J20" s="1289"/>
      <c r="K20" s="1289"/>
      <c r="L20" s="1442" t="s">
        <v>273</v>
      </c>
      <c r="M20" s="1443"/>
      <c r="N20" s="1443"/>
      <c r="O20" s="1443"/>
      <c r="P20" s="1443"/>
      <c r="Q20" s="1247" t="s">
        <v>274</v>
      </c>
      <c r="R20" s="1390"/>
    </row>
    <row r="21" spans="1:18" ht="4.5" customHeight="1" x14ac:dyDescent="0.25">
      <c r="A21" s="1275"/>
      <c r="B21" s="1137"/>
      <c r="C21" s="1138"/>
      <c r="D21" s="1138"/>
      <c r="E21" s="1138"/>
      <c r="F21" s="1138"/>
      <c r="G21" s="1139"/>
      <c r="H21" s="1247"/>
      <c r="I21" s="1416"/>
      <c r="J21" s="1289"/>
      <c r="K21" s="1289"/>
      <c r="L21" s="1444"/>
      <c r="M21" s="1445"/>
      <c r="N21" s="1445"/>
      <c r="O21" s="1445"/>
      <c r="P21" s="1445"/>
      <c r="Q21" s="1247"/>
      <c r="R21" s="1391"/>
    </row>
    <row r="22" spans="1:18" x14ac:dyDescent="0.25">
      <c r="A22" s="1275"/>
      <c r="B22" s="1140" t="s">
        <v>262</v>
      </c>
      <c r="C22" s="1141"/>
      <c r="D22" s="1141"/>
      <c r="E22" s="1141"/>
      <c r="F22" s="1141"/>
      <c r="G22" s="1142"/>
      <c r="H22" s="189" t="s">
        <v>275</v>
      </c>
      <c r="I22" s="114"/>
      <c r="J22" s="1289"/>
      <c r="K22" s="1289"/>
      <c r="L22" s="1384" t="s">
        <v>276</v>
      </c>
      <c r="M22" s="1385"/>
      <c r="N22" s="1385"/>
      <c r="O22" s="1385"/>
      <c r="P22" s="1385"/>
      <c r="Q22" s="189" t="s">
        <v>277</v>
      </c>
      <c r="R22" s="127"/>
    </row>
    <row r="23" spans="1:18" x14ac:dyDescent="0.25">
      <c r="A23" s="1275"/>
      <c r="B23" s="1140" t="s">
        <v>266</v>
      </c>
      <c r="C23" s="1141"/>
      <c r="D23" s="1141"/>
      <c r="E23" s="1141"/>
      <c r="F23" s="1141"/>
      <c r="G23" s="1142"/>
      <c r="H23" s="189" t="s">
        <v>278</v>
      </c>
      <c r="I23" s="114"/>
      <c r="J23" s="1289"/>
      <c r="K23" s="1289"/>
      <c r="L23" s="1384" t="s">
        <v>279</v>
      </c>
      <c r="M23" s="1385"/>
      <c r="N23" s="1385"/>
      <c r="O23" s="1385"/>
      <c r="P23" s="1385"/>
      <c r="Q23" s="192" t="s">
        <v>280</v>
      </c>
      <c r="R23" s="128"/>
    </row>
    <row r="24" spans="1:18" x14ac:dyDescent="0.25">
      <c r="A24" s="1275"/>
      <c r="B24" s="1140" t="s">
        <v>248</v>
      </c>
      <c r="C24" s="1141"/>
      <c r="D24" s="1141"/>
      <c r="E24" s="1141"/>
      <c r="F24" s="1141"/>
      <c r="G24" s="1142"/>
      <c r="H24" s="189" t="s">
        <v>281</v>
      </c>
      <c r="I24" s="114"/>
      <c r="J24" s="1289"/>
      <c r="K24" s="1289"/>
      <c r="L24" s="1386" t="s">
        <v>282</v>
      </c>
      <c r="M24" s="1387"/>
      <c r="N24" s="1387"/>
      <c r="O24" s="1387"/>
      <c r="P24" s="1387"/>
      <c r="Q24" s="1247" t="s">
        <v>283</v>
      </c>
      <c r="R24" s="1429"/>
    </row>
    <row r="25" spans="1:18" x14ac:dyDescent="0.25">
      <c r="A25" s="1275" t="s">
        <v>284</v>
      </c>
      <c r="B25" s="1140" t="s">
        <v>262</v>
      </c>
      <c r="C25" s="1141"/>
      <c r="D25" s="1141"/>
      <c r="E25" s="1141"/>
      <c r="F25" s="1141"/>
      <c r="G25" s="1142"/>
      <c r="H25" s="189" t="s">
        <v>285</v>
      </c>
      <c r="I25" s="114"/>
      <c r="J25" s="1289"/>
      <c r="K25" s="1289"/>
      <c r="L25" s="1388"/>
      <c r="M25" s="1389"/>
      <c r="N25" s="1389"/>
      <c r="O25" s="1389"/>
      <c r="P25" s="1389"/>
      <c r="Q25" s="1247"/>
      <c r="R25" s="1429"/>
    </row>
    <row r="26" spans="1:18" x14ac:dyDescent="0.25">
      <c r="A26" s="1275"/>
      <c r="B26" s="1140" t="s">
        <v>266</v>
      </c>
      <c r="C26" s="1141"/>
      <c r="D26" s="1141"/>
      <c r="E26" s="1141"/>
      <c r="F26" s="1141"/>
      <c r="G26" s="1142"/>
      <c r="H26" s="189" t="s">
        <v>286</v>
      </c>
      <c r="I26" s="114"/>
      <c r="J26" s="1289"/>
      <c r="K26" s="1289"/>
      <c r="L26" s="1377" t="s">
        <v>287</v>
      </c>
      <c r="M26" s="1378"/>
      <c r="N26" s="1378"/>
      <c r="O26" s="1378"/>
      <c r="P26" s="1379"/>
      <c r="Q26" s="193" t="s">
        <v>288</v>
      </c>
      <c r="R26" s="129"/>
    </row>
    <row r="27" spans="1:18" ht="15.75" customHeight="1" x14ac:dyDescent="0.25">
      <c r="A27" s="1275"/>
      <c r="B27" s="1140" t="s">
        <v>248</v>
      </c>
      <c r="C27" s="1141"/>
      <c r="D27" s="1141"/>
      <c r="E27" s="1141"/>
      <c r="F27" s="1141"/>
      <c r="G27" s="1142"/>
      <c r="H27" s="189" t="s">
        <v>289</v>
      </c>
      <c r="I27" s="114"/>
      <c r="J27" s="1289"/>
      <c r="K27" s="1289"/>
      <c r="L27" s="131" t="s">
        <v>290</v>
      </c>
      <c r="M27" s="115"/>
      <c r="N27" s="115"/>
      <c r="O27" s="115"/>
      <c r="P27" s="115"/>
      <c r="Q27" s="192" t="s">
        <v>291</v>
      </c>
      <c r="R27" s="128"/>
    </row>
    <row r="28" spans="1:18" ht="15" customHeight="1" x14ac:dyDescent="0.25">
      <c r="A28" s="1275"/>
      <c r="B28" s="1140" t="s">
        <v>271</v>
      </c>
      <c r="C28" s="1141"/>
      <c r="D28" s="1141"/>
      <c r="E28" s="1141"/>
      <c r="F28" s="1141"/>
      <c r="G28" s="1142"/>
      <c r="H28" s="189" t="s">
        <v>292</v>
      </c>
      <c r="I28" s="114"/>
      <c r="J28" s="1289"/>
      <c r="K28" s="1289"/>
      <c r="L28" s="1258" t="s">
        <v>293</v>
      </c>
      <c r="M28" s="1259"/>
      <c r="N28" s="1259"/>
      <c r="O28" s="1259"/>
      <c r="P28" s="1259"/>
      <c r="Q28" s="189" t="s">
        <v>294</v>
      </c>
      <c r="R28" s="127"/>
    </row>
    <row r="29" spans="1:18" ht="15" customHeight="1" x14ac:dyDescent="0.25">
      <c r="A29" s="1413" t="s">
        <v>295</v>
      </c>
      <c r="B29" s="1140" t="s">
        <v>296</v>
      </c>
      <c r="C29" s="1141"/>
      <c r="D29" s="1141"/>
      <c r="E29" s="1141"/>
      <c r="F29" s="1141"/>
      <c r="G29" s="1142"/>
      <c r="H29" s="189" t="s">
        <v>297</v>
      </c>
      <c r="I29" s="114"/>
      <c r="J29" s="1289"/>
      <c r="K29" s="1289"/>
      <c r="L29" s="1258" t="s">
        <v>298</v>
      </c>
      <c r="M29" s="1259"/>
      <c r="N29" s="1259"/>
      <c r="O29" s="1259"/>
      <c r="P29" s="1259"/>
      <c r="Q29" s="189" t="s">
        <v>299</v>
      </c>
      <c r="R29" s="127"/>
    </row>
    <row r="30" spans="1:18" ht="15" customHeight="1" x14ac:dyDescent="0.25">
      <c r="A30" s="1413"/>
      <c r="B30" s="1140" t="s">
        <v>300</v>
      </c>
      <c r="C30" s="1141"/>
      <c r="D30" s="1141"/>
      <c r="E30" s="1141"/>
      <c r="F30" s="1141"/>
      <c r="G30" s="1142"/>
      <c r="H30" s="189" t="s">
        <v>301</v>
      </c>
      <c r="I30" s="114"/>
      <c r="J30" s="1289"/>
      <c r="K30" s="1289"/>
      <c r="L30" s="1430" t="s">
        <v>302</v>
      </c>
      <c r="M30" s="1431"/>
      <c r="N30" s="1431"/>
      <c r="O30" s="1431"/>
      <c r="P30" s="1432"/>
      <c r="Q30" s="189" t="s">
        <v>303</v>
      </c>
      <c r="R30" s="127"/>
    </row>
    <row r="31" spans="1:18" ht="15" customHeight="1" x14ac:dyDescent="0.25">
      <c r="A31" s="1414"/>
      <c r="B31" s="1134" t="s">
        <v>304</v>
      </c>
      <c r="C31" s="1135"/>
      <c r="D31" s="1135"/>
      <c r="E31" s="1135"/>
      <c r="F31" s="1135"/>
      <c r="G31" s="1136"/>
      <c r="H31" s="190" t="s">
        <v>305</v>
      </c>
      <c r="I31" s="175"/>
      <c r="J31" s="1289"/>
      <c r="K31" s="1289"/>
      <c r="L31" s="1386" t="s">
        <v>306</v>
      </c>
      <c r="M31" s="1387"/>
      <c r="N31" s="1387"/>
      <c r="O31" s="1387"/>
      <c r="P31" s="1387"/>
      <c r="Q31" s="194" t="s">
        <v>307</v>
      </c>
      <c r="R31" s="177"/>
    </row>
    <row r="32" spans="1:18" ht="15" customHeight="1" x14ac:dyDescent="0.25">
      <c r="A32" s="1177" t="s">
        <v>308</v>
      </c>
      <c r="B32" s="1176"/>
      <c r="C32" s="1176"/>
      <c r="D32" s="1176"/>
      <c r="E32" s="1176"/>
      <c r="F32" s="1176"/>
      <c r="G32" s="1177"/>
      <c r="H32" s="1427"/>
      <c r="I32" s="1428"/>
      <c r="J32" s="1289"/>
      <c r="K32" s="1289"/>
      <c r="L32" s="1421" t="s">
        <v>309</v>
      </c>
      <c r="M32" s="1422"/>
      <c r="N32" s="1422"/>
      <c r="O32" s="1422"/>
      <c r="P32" s="1422"/>
      <c r="Q32" s="458" t="s">
        <v>310</v>
      </c>
      <c r="R32" s="459"/>
    </row>
    <row r="33" spans="1:18" ht="39" customHeight="1" x14ac:dyDescent="0.25">
      <c r="A33" s="1177"/>
      <c r="B33" s="1176"/>
      <c r="C33" s="1176"/>
      <c r="D33" s="1176"/>
      <c r="E33" s="1176"/>
      <c r="F33" s="1176"/>
      <c r="G33" s="1177"/>
      <c r="H33" s="1427"/>
      <c r="I33" s="1428"/>
      <c r="J33" s="1289"/>
      <c r="K33" s="1289"/>
      <c r="L33" s="195" t="s">
        <v>308</v>
      </c>
      <c r="M33" s="1420"/>
      <c r="N33" s="1420"/>
      <c r="O33" s="1420"/>
      <c r="P33" s="1420"/>
      <c r="Q33" s="1420"/>
      <c r="R33" s="460"/>
    </row>
    <row r="34" spans="1:18" ht="33" customHeight="1" x14ac:dyDescent="0.25">
      <c r="A34" s="1423" t="s">
        <v>311</v>
      </c>
      <c r="B34" s="1424"/>
      <c r="C34" s="1424"/>
      <c r="D34" s="1424"/>
      <c r="E34" s="1424"/>
      <c r="F34" s="1424"/>
      <c r="G34" s="1424"/>
      <c r="H34" s="1424"/>
      <c r="I34" s="1424"/>
      <c r="J34" s="1425"/>
      <c r="K34" s="1425"/>
      <c r="L34" s="1425"/>
      <c r="M34" s="1424"/>
      <c r="N34" s="1424"/>
      <c r="O34" s="1424"/>
      <c r="P34" s="1424"/>
      <c r="Q34" s="1424"/>
      <c r="R34" s="1426"/>
    </row>
    <row r="35" spans="1:18" ht="21.75" customHeight="1" x14ac:dyDescent="0.25">
      <c r="A35" s="1267" t="s">
        <v>312</v>
      </c>
      <c r="B35" s="1268"/>
      <c r="C35" s="1269"/>
      <c r="D35" s="1269"/>
      <c r="E35" s="1269"/>
      <c r="F35" s="1269"/>
      <c r="G35" s="1269"/>
      <c r="H35" s="1269"/>
      <c r="I35" s="1269"/>
      <c r="J35" s="1269"/>
      <c r="K35" s="1269"/>
      <c r="L35" s="1269"/>
      <c r="M35" s="1269"/>
      <c r="N35" s="1269"/>
      <c r="O35" s="1269"/>
      <c r="P35" s="1269"/>
      <c r="Q35" s="1270"/>
      <c r="R35" s="1271"/>
    </row>
    <row r="36" spans="1:18" ht="28.5" customHeight="1" x14ac:dyDescent="0.25">
      <c r="A36" s="1446" t="s">
        <v>313</v>
      </c>
      <c r="B36" s="1447"/>
      <c r="C36" s="1448"/>
      <c r="D36" s="1448"/>
      <c r="E36" s="1448"/>
      <c r="F36" s="1448"/>
      <c r="G36" s="1448"/>
      <c r="H36" s="1448"/>
      <c r="I36" s="1448"/>
      <c r="J36" s="1448"/>
      <c r="K36" s="1448"/>
      <c r="L36" s="1448"/>
      <c r="M36" s="1448"/>
      <c r="N36" s="1448"/>
      <c r="O36" s="1448"/>
      <c r="P36" s="1448"/>
      <c r="Q36" s="1448"/>
      <c r="R36" s="1449"/>
    </row>
    <row r="37" spans="1:18" ht="48.75" customHeight="1" x14ac:dyDescent="0.25">
      <c r="A37" s="176" t="s">
        <v>314</v>
      </c>
      <c r="B37" s="446" t="s">
        <v>315</v>
      </c>
      <c r="C37" s="1180" t="s">
        <v>316</v>
      </c>
      <c r="D37" s="1181"/>
      <c r="E37" s="1181"/>
      <c r="F37" s="1181"/>
      <c r="G37" s="1181"/>
      <c r="H37" s="1181"/>
      <c r="I37" s="1181"/>
      <c r="J37" s="1182"/>
      <c r="K37" s="1263" t="s">
        <v>317</v>
      </c>
      <c r="L37" s="1264"/>
      <c r="M37" s="1264"/>
      <c r="N37" s="1264"/>
      <c r="O37" s="1264"/>
      <c r="P37" s="1264"/>
      <c r="Q37" s="1265"/>
      <c r="R37" s="1266"/>
    </row>
    <row r="38" spans="1:18" x14ac:dyDescent="0.25">
      <c r="A38" s="178"/>
      <c r="B38" s="447"/>
      <c r="C38" s="1183"/>
      <c r="D38" s="1184"/>
      <c r="E38" s="1184"/>
      <c r="F38" s="1184"/>
      <c r="G38" s="1184"/>
      <c r="H38" s="1184"/>
      <c r="I38" s="1184"/>
      <c r="J38" s="1185"/>
      <c r="K38" s="1255"/>
      <c r="L38" s="1255"/>
      <c r="M38" s="1255"/>
      <c r="N38" s="1255"/>
      <c r="O38" s="1255"/>
      <c r="P38" s="1255"/>
      <c r="Q38" s="1256"/>
      <c r="R38" s="1257"/>
    </row>
    <row r="39" spans="1:18" x14ac:dyDescent="0.25">
      <c r="A39" s="2"/>
      <c r="B39" s="448"/>
      <c r="C39" s="1128"/>
      <c r="D39" s="1129"/>
      <c r="E39" s="1129"/>
      <c r="F39" s="1129"/>
      <c r="G39" s="1129"/>
      <c r="H39" s="1129"/>
      <c r="I39" s="1129"/>
      <c r="J39" s="1130"/>
      <c r="K39" s="1470"/>
      <c r="L39" s="1470"/>
      <c r="M39" s="1470"/>
      <c r="N39" s="1470"/>
      <c r="O39" s="1470"/>
      <c r="P39" s="1470"/>
      <c r="Q39" s="1128"/>
      <c r="R39" s="1471"/>
    </row>
    <row r="40" spans="1:18" x14ac:dyDescent="0.25">
      <c r="A40" s="3"/>
      <c r="B40" s="449"/>
      <c r="C40" s="1131"/>
      <c r="D40" s="1132"/>
      <c r="E40" s="1132"/>
      <c r="F40" s="1132"/>
      <c r="G40" s="1132"/>
      <c r="H40" s="1132"/>
      <c r="I40" s="1132"/>
      <c r="J40" s="1133"/>
      <c r="K40" s="1467"/>
      <c r="L40" s="1467"/>
      <c r="M40" s="1467"/>
      <c r="N40" s="1467"/>
      <c r="O40" s="1467"/>
      <c r="P40" s="1467"/>
      <c r="Q40" s="1468"/>
      <c r="R40" s="1469"/>
    </row>
    <row r="41" spans="1:18" ht="22.5" customHeight="1" x14ac:dyDescent="0.25">
      <c r="A41" s="1433" t="s">
        <v>318</v>
      </c>
      <c r="B41" s="1434"/>
      <c r="C41" s="1434"/>
      <c r="D41" s="1434"/>
      <c r="E41" s="1434"/>
      <c r="F41" s="1434"/>
      <c r="G41" s="1434"/>
      <c r="H41" s="1434"/>
      <c r="I41" s="1434"/>
      <c r="J41" s="1434"/>
      <c r="K41" s="1434"/>
      <c r="L41" s="1434"/>
      <c r="M41" s="1434"/>
      <c r="N41" s="1434"/>
      <c r="O41" s="1434"/>
      <c r="P41" s="1434"/>
      <c r="Q41" s="1434"/>
      <c r="R41" s="1435"/>
    </row>
    <row r="42" spans="1:18" ht="21" customHeight="1" x14ac:dyDescent="0.25">
      <c r="A42" s="1484" t="s">
        <v>319</v>
      </c>
      <c r="B42" s="1178" t="s">
        <v>315</v>
      </c>
      <c r="C42" s="1486" t="s">
        <v>320</v>
      </c>
      <c r="D42" s="1487"/>
      <c r="E42" s="1487"/>
      <c r="F42" s="1487"/>
      <c r="G42" s="1487"/>
      <c r="H42" s="1487"/>
      <c r="I42" s="1488"/>
      <c r="J42" s="1436" t="s">
        <v>321</v>
      </c>
      <c r="K42" s="1437"/>
      <c r="L42" s="1437"/>
      <c r="M42" s="1437"/>
      <c r="N42" s="1437"/>
      <c r="O42" s="1437"/>
      <c r="P42" s="1437"/>
      <c r="Q42" s="1437"/>
      <c r="R42" s="1438"/>
    </row>
    <row r="43" spans="1:18" ht="30" customHeight="1" x14ac:dyDescent="0.25">
      <c r="A43" s="1485"/>
      <c r="B43" s="1179"/>
      <c r="C43" s="1489"/>
      <c r="D43" s="1490"/>
      <c r="E43" s="1490"/>
      <c r="F43" s="1490"/>
      <c r="G43" s="1490"/>
      <c r="H43" s="1490"/>
      <c r="I43" s="1491"/>
      <c r="J43" s="1492" t="s">
        <v>103</v>
      </c>
      <c r="K43" s="1493"/>
      <c r="L43" s="1493"/>
      <c r="M43" s="1494"/>
      <c r="N43" s="313" t="s">
        <v>104</v>
      </c>
      <c r="O43" s="1495" t="s">
        <v>105</v>
      </c>
      <c r="P43" s="1437"/>
      <c r="Q43" s="1437"/>
      <c r="R43" s="1438"/>
    </row>
    <row r="44" spans="1:18" x14ac:dyDescent="0.25">
      <c r="A44" s="316"/>
      <c r="B44" s="450"/>
      <c r="C44" s="1439"/>
      <c r="D44" s="1440"/>
      <c r="E44" s="1440"/>
      <c r="F44" s="1440"/>
      <c r="G44" s="1440"/>
      <c r="H44" s="1440"/>
      <c r="I44" s="1441"/>
      <c r="J44" s="1128"/>
      <c r="K44" s="1129"/>
      <c r="L44" s="1129"/>
      <c r="M44" s="1130"/>
      <c r="N44" s="315"/>
      <c r="O44" s="1128"/>
      <c r="P44" s="1129"/>
      <c r="Q44" s="1129"/>
      <c r="R44" s="1496"/>
    </row>
    <row r="45" spans="1:18" x14ac:dyDescent="0.25">
      <c r="A45" s="316"/>
      <c r="B45" s="450"/>
      <c r="C45" s="1439"/>
      <c r="D45" s="1440"/>
      <c r="E45" s="1440"/>
      <c r="F45" s="1440"/>
      <c r="G45" s="1440"/>
      <c r="H45" s="1440"/>
      <c r="I45" s="1441"/>
      <c r="J45" s="1128"/>
      <c r="K45" s="1129"/>
      <c r="L45" s="1129"/>
      <c r="M45" s="1130"/>
      <c r="N45" s="315"/>
      <c r="O45" s="1128"/>
      <c r="P45" s="1129"/>
      <c r="Q45" s="1129"/>
      <c r="R45" s="1496"/>
    </row>
    <row r="46" spans="1:18" x14ac:dyDescent="0.25">
      <c r="A46" s="317"/>
      <c r="B46" s="451"/>
      <c r="C46" s="1480"/>
      <c r="D46" s="1481"/>
      <c r="E46" s="1481"/>
      <c r="F46" s="1481"/>
      <c r="G46" s="1481"/>
      <c r="H46" s="1481"/>
      <c r="I46" s="1482"/>
      <c r="J46" s="1131"/>
      <c r="K46" s="1132"/>
      <c r="L46" s="1132"/>
      <c r="M46" s="1133"/>
      <c r="N46" s="318"/>
      <c r="O46" s="1131"/>
      <c r="P46" s="1132"/>
      <c r="Q46" s="1132"/>
      <c r="R46" s="1483"/>
    </row>
    <row r="47" spans="1:18" x14ac:dyDescent="0.25">
      <c r="A47" s="1159" t="s">
        <v>178</v>
      </c>
      <c r="B47" s="1160"/>
      <c r="C47" s="1161"/>
      <c r="D47" s="1161"/>
      <c r="E47" s="1161"/>
      <c r="F47" s="1161"/>
      <c r="G47" s="1161"/>
      <c r="H47" s="1161"/>
      <c r="I47" s="1161"/>
      <c r="J47" s="1161"/>
      <c r="K47" s="1161"/>
      <c r="L47" s="1161"/>
      <c r="M47" s="1161"/>
      <c r="N47" s="1161"/>
      <c r="O47" s="1161"/>
      <c r="P47" s="1161"/>
      <c r="Q47" s="1162"/>
      <c r="R47" s="1163"/>
    </row>
    <row r="48" spans="1:18" x14ac:dyDescent="0.25">
      <c r="A48" s="1164" t="s">
        <v>322</v>
      </c>
      <c r="B48" s="1165"/>
      <c r="C48" s="1166"/>
      <c r="D48" s="1166"/>
      <c r="E48" s="1166"/>
      <c r="F48" s="1166"/>
      <c r="G48" s="1166"/>
      <c r="H48" s="1166"/>
      <c r="I48" s="1166"/>
      <c r="J48" s="1166"/>
      <c r="K48" s="1166"/>
      <c r="L48" s="1166"/>
      <c r="M48" s="1166"/>
      <c r="N48" s="1166"/>
      <c r="O48" s="1166"/>
      <c r="P48" s="1166"/>
      <c r="Q48" s="1167"/>
      <c r="R48" s="1168"/>
    </row>
    <row r="49" spans="1:18" x14ac:dyDescent="0.25">
      <c r="A49" s="1164"/>
      <c r="B49" s="1165"/>
      <c r="C49" s="1166"/>
      <c r="D49" s="1166"/>
      <c r="E49" s="1166"/>
      <c r="F49" s="1166"/>
      <c r="G49" s="1166"/>
      <c r="H49" s="1166"/>
      <c r="I49" s="1166"/>
      <c r="J49" s="1166"/>
      <c r="K49" s="1166"/>
      <c r="L49" s="1166"/>
      <c r="M49" s="1166"/>
      <c r="N49" s="1166"/>
      <c r="O49" s="1166"/>
      <c r="P49" s="1166"/>
      <c r="Q49" s="1167"/>
      <c r="R49" s="1168"/>
    </row>
    <row r="50" spans="1:18" x14ac:dyDescent="0.25">
      <c r="A50" s="1164"/>
      <c r="B50" s="1165"/>
      <c r="C50" s="1166"/>
      <c r="D50" s="1166"/>
      <c r="E50" s="1166"/>
      <c r="F50" s="1166"/>
      <c r="G50" s="1166"/>
      <c r="H50" s="1166"/>
      <c r="I50" s="1166"/>
      <c r="J50" s="1166"/>
      <c r="K50" s="1166"/>
      <c r="L50" s="1166"/>
      <c r="M50" s="1166"/>
      <c r="N50" s="1166"/>
      <c r="O50" s="1166"/>
      <c r="P50" s="1166"/>
      <c r="Q50" s="1167"/>
      <c r="R50" s="1168"/>
    </row>
    <row r="51" spans="1:18" x14ac:dyDescent="0.25">
      <c r="A51" s="1164"/>
      <c r="B51" s="1165"/>
      <c r="C51" s="1166"/>
      <c r="D51" s="1166"/>
      <c r="E51" s="1166"/>
      <c r="F51" s="1166"/>
      <c r="G51" s="1166"/>
      <c r="H51" s="1166"/>
      <c r="I51" s="1166"/>
      <c r="J51" s="1166"/>
      <c r="K51" s="1166"/>
      <c r="L51" s="1166"/>
      <c r="M51" s="1166"/>
      <c r="N51" s="1166"/>
      <c r="O51" s="1166"/>
      <c r="P51" s="1166"/>
      <c r="Q51" s="1167"/>
      <c r="R51" s="1168"/>
    </row>
    <row r="52" spans="1:18" x14ac:dyDescent="0.25">
      <c r="A52" s="1169"/>
      <c r="B52" s="1170"/>
      <c r="C52" s="1171"/>
      <c r="D52" s="1171"/>
      <c r="E52" s="1171"/>
      <c r="F52" s="1171"/>
      <c r="G52" s="1171"/>
      <c r="H52" s="1171"/>
      <c r="I52" s="1171"/>
      <c r="J52" s="1171"/>
      <c r="K52" s="1171"/>
      <c r="L52" s="1171"/>
      <c r="M52" s="1171"/>
      <c r="N52" s="1171"/>
      <c r="O52" s="1171"/>
      <c r="P52" s="1171"/>
      <c r="Q52" s="1172"/>
      <c r="R52" s="1173"/>
    </row>
    <row r="53" spans="1:18" x14ac:dyDescent="0.25">
      <c r="A53" s="1417" t="s">
        <v>323</v>
      </c>
      <c r="B53" s="1418"/>
      <c r="C53" s="1418"/>
      <c r="D53" s="1418"/>
      <c r="E53" s="1418"/>
      <c r="F53" s="1418"/>
      <c r="G53" s="1418"/>
      <c r="H53" s="1418"/>
      <c r="I53" s="1418"/>
      <c r="J53" s="1418"/>
      <c r="K53" s="1418"/>
      <c r="L53" s="1418"/>
      <c r="M53" s="1418"/>
      <c r="N53" s="1418"/>
      <c r="O53" s="1418"/>
      <c r="P53" s="1418"/>
      <c r="Q53" s="1418"/>
      <c r="R53" s="1419"/>
    </row>
    <row r="54" spans="1:18" ht="15" customHeight="1" thickBot="1" x14ac:dyDescent="0.3">
      <c r="A54" s="1458" t="s">
        <v>324</v>
      </c>
      <c r="B54" s="1459"/>
      <c r="C54" s="1460"/>
      <c r="D54" s="1460"/>
      <c r="E54" s="1460"/>
      <c r="F54" s="1460"/>
      <c r="G54" s="1460"/>
      <c r="H54" s="1460"/>
      <c r="I54" s="1460"/>
      <c r="J54" s="1460"/>
      <c r="K54" s="1460"/>
      <c r="L54" s="1460"/>
      <c r="M54" s="1460"/>
      <c r="N54" s="1460"/>
      <c r="O54" s="1460"/>
      <c r="P54" s="1460"/>
      <c r="Q54" s="1461"/>
      <c r="R54" s="1462"/>
    </row>
    <row r="55" spans="1:18" ht="28.5" customHeight="1" x14ac:dyDescent="0.25">
      <c r="A55" s="138" t="s">
        <v>86</v>
      </c>
      <c r="B55" s="138"/>
      <c r="C55" s="1450" t="s">
        <v>325</v>
      </c>
      <c r="D55" s="1451"/>
      <c r="E55" s="1451"/>
      <c r="F55" s="1451"/>
      <c r="G55" s="1451"/>
      <c r="H55" s="1451"/>
      <c r="I55" s="1451"/>
      <c r="J55" s="1451"/>
      <c r="K55" s="1451"/>
      <c r="L55" s="1451"/>
      <c r="M55" s="1451"/>
      <c r="N55" s="1451"/>
      <c r="O55" s="1451"/>
      <c r="P55" s="1451"/>
      <c r="Q55" s="1452"/>
      <c r="R55" s="1453"/>
    </row>
    <row r="56" spans="1:18" ht="15" customHeight="1" x14ac:dyDescent="0.25">
      <c r="A56" s="243" t="s">
        <v>87</v>
      </c>
      <c r="B56" s="243"/>
      <c r="C56" s="1394" t="s">
        <v>326</v>
      </c>
      <c r="D56" s="1394"/>
      <c r="E56" s="1394"/>
      <c r="F56" s="1394"/>
      <c r="G56" s="1394"/>
      <c r="H56" s="1394"/>
      <c r="I56" s="1394"/>
      <c r="J56" s="1394"/>
      <c r="K56" s="1394"/>
      <c r="L56" s="1394"/>
      <c r="M56" s="1394"/>
      <c r="N56" s="1394"/>
      <c r="O56" s="1394"/>
      <c r="P56" s="1394"/>
      <c r="Q56" s="1395"/>
      <c r="R56" s="1396"/>
    </row>
    <row r="57" spans="1:18" ht="85.5" customHeight="1" x14ac:dyDescent="0.25">
      <c r="A57" s="244" t="s">
        <v>88</v>
      </c>
      <c r="B57" s="244"/>
      <c r="C57" s="1397" t="s">
        <v>327</v>
      </c>
      <c r="D57" s="1397"/>
      <c r="E57" s="1397"/>
      <c r="F57" s="1397"/>
      <c r="G57" s="1397"/>
      <c r="H57" s="1397"/>
      <c r="I57" s="1397"/>
      <c r="J57" s="1397"/>
      <c r="K57" s="1397"/>
      <c r="L57" s="1397"/>
      <c r="M57" s="1397"/>
      <c r="N57" s="1397"/>
      <c r="O57" s="1397"/>
      <c r="P57" s="1397"/>
      <c r="Q57" s="1398"/>
      <c r="R57" s="1399"/>
    </row>
    <row r="58" spans="1:18" s="116" customFormat="1" ht="15" customHeight="1" x14ac:dyDescent="0.2">
      <c r="A58" s="1463" t="s">
        <v>328</v>
      </c>
      <c r="B58" s="1126"/>
      <c r="C58" s="1454" t="s">
        <v>329</v>
      </c>
      <c r="D58" s="1411" t="s">
        <v>330</v>
      </c>
      <c r="E58" s="1411"/>
      <c r="F58" s="1411"/>
      <c r="G58" s="1411"/>
      <c r="H58" s="1411"/>
      <c r="I58" s="1411"/>
      <c r="J58" s="1411"/>
      <c r="K58" s="1411"/>
      <c r="L58" s="1411"/>
      <c r="M58" s="1411"/>
      <c r="N58" s="1411"/>
      <c r="O58" s="1325" t="s">
        <v>52</v>
      </c>
      <c r="P58" s="1325" t="s">
        <v>331</v>
      </c>
      <c r="Q58" s="1402" t="s">
        <v>332</v>
      </c>
      <c r="R58" s="1403"/>
    </row>
    <row r="59" spans="1:18" s="116" customFormat="1" ht="15" customHeight="1" x14ac:dyDescent="0.2">
      <c r="A59" s="1464"/>
      <c r="B59" s="1127"/>
      <c r="C59" s="1455"/>
      <c r="D59" s="1409" t="s">
        <v>333</v>
      </c>
      <c r="E59" s="1409"/>
      <c r="F59" s="1410" t="s">
        <v>334</v>
      </c>
      <c r="G59" s="1409"/>
      <c r="H59" s="1409"/>
      <c r="I59" s="1409"/>
      <c r="J59" s="1409"/>
      <c r="K59" s="1409"/>
      <c r="L59" s="1409"/>
      <c r="M59" s="1409"/>
      <c r="N59" s="1409"/>
      <c r="O59" s="1412"/>
      <c r="P59" s="1326"/>
      <c r="Q59" s="1404"/>
      <c r="R59" s="1405"/>
    </row>
    <row r="60" spans="1:18" s="116" customFormat="1" ht="129" customHeight="1" x14ac:dyDescent="0.2">
      <c r="A60" s="1466" t="s">
        <v>241</v>
      </c>
      <c r="B60" s="452"/>
      <c r="C60" s="1239" t="s">
        <v>335</v>
      </c>
      <c r="D60" s="1400" t="s">
        <v>336</v>
      </c>
      <c r="E60" s="1401"/>
      <c r="F60" s="1452" t="s">
        <v>337</v>
      </c>
      <c r="G60" s="1465"/>
      <c r="H60" s="1465"/>
      <c r="I60" s="1465"/>
      <c r="J60" s="1465"/>
      <c r="K60" s="1465"/>
      <c r="L60" s="1465"/>
      <c r="M60" s="1465"/>
      <c r="N60" s="1465"/>
      <c r="O60" s="117"/>
      <c r="P60" s="117"/>
      <c r="Q60" s="1456"/>
      <c r="R60" s="1457"/>
    </row>
    <row r="61" spans="1:18" s="116" customFormat="1" ht="48.75" customHeight="1" x14ac:dyDescent="0.2">
      <c r="A61" s="1466"/>
      <c r="B61" s="452"/>
      <c r="C61" s="1239"/>
      <c r="D61" s="1190" t="s">
        <v>338</v>
      </c>
      <c r="E61" s="1190"/>
      <c r="F61" s="1191" t="s">
        <v>339</v>
      </c>
      <c r="G61" s="1191"/>
      <c r="H61" s="1191"/>
      <c r="I61" s="1191"/>
      <c r="J61" s="1191"/>
      <c r="K61" s="1191"/>
      <c r="L61" s="1191"/>
      <c r="M61" s="1191"/>
      <c r="N61" s="1191"/>
      <c r="O61" s="117"/>
      <c r="P61" s="117"/>
      <c r="Q61" s="245"/>
      <c r="R61" s="246"/>
    </row>
    <row r="62" spans="1:18" s="116" customFormat="1" ht="37.5" customHeight="1" x14ac:dyDescent="0.2">
      <c r="A62" s="1466"/>
      <c r="B62" s="452"/>
      <c r="C62" s="1239"/>
      <c r="D62" s="1154" t="s">
        <v>340</v>
      </c>
      <c r="E62" s="1155"/>
      <c r="F62" s="1156" t="s">
        <v>341</v>
      </c>
      <c r="G62" s="1157"/>
      <c r="H62" s="1157"/>
      <c r="I62" s="1157"/>
      <c r="J62" s="1157"/>
      <c r="K62" s="1157"/>
      <c r="L62" s="1157"/>
      <c r="M62" s="1157"/>
      <c r="N62" s="1157"/>
      <c r="O62" s="118"/>
      <c r="P62" s="118"/>
      <c r="Q62" s="1340"/>
      <c r="R62" s="1341"/>
    </row>
    <row r="63" spans="1:18" s="116" customFormat="1" ht="106.5" customHeight="1" x14ac:dyDescent="0.2">
      <c r="A63" s="1466"/>
      <c r="B63" s="452"/>
      <c r="C63" s="1239"/>
      <c r="D63" s="1154" t="s">
        <v>342</v>
      </c>
      <c r="E63" s="1155"/>
      <c r="F63" s="1156" t="s">
        <v>343</v>
      </c>
      <c r="G63" s="1157"/>
      <c r="H63" s="1157"/>
      <c r="I63" s="1157"/>
      <c r="J63" s="1157"/>
      <c r="K63" s="1157"/>
      <c r="L63" s="1157"/>
      <c r="M63" s="1157"/>
      <c r="N63" s="1157"/>
      <c r="O63" s="118"/>
      <c r="P63" s="118"/>
      <c r="Q63" s="1340"/>
      <c r="R63" s="1341"/>
    </row>
    <row r="64" spans="1:18" s="116" customFormat="1" ht="18.75" customHeight="1" x14ac:dyDescent="0.2">
      <c r="A64" s="1236" t="s">
        <v>344</v>
      </c>
      <c r="B64" s="453"/>
      <c r="C64" s="1190" t="s">
        <v>345</v>
      </c>
      <c r="D64" s="1158" t="s">
        <v>346</v>
      </c>
      <c r="E64" s="1158"/>
      <c r="F64" s="1158"/>
      <c r="G64" s="1158"/>
      <c r="H64" s="1158"/>
      <c r="I64" s="1158"/>
      <c r="J64" s="1158"/>
      <c r="K64" s="1158"/>
      <c r="L64" s="1158"/>
      <c r="M64" s="1158"/>
      <c r="N64" s="1158"/>
      <c r="O64" s="1158" t="s">
        <v>52</v>
      </c>
      <c r="P64" s="1158" t="s">
        <v>331</v>
      </c>
      <c r="Q64" s="1342" t="s">
        <v>332</v>
      </c>
      <c r="R64" s="1343"/>
    </row>
    <row r="65" spans="1:18" s="116" customFormat="1" ht="18.75" customHeight="1" x14ac:dyDescent="0.2">
      <c r="A65" s="1144"/>
      <c r="B65" s="454"/>
      <c r="C65" s="1190"/>
      <c r="D65" s="1151" t="s">
        <v>333</v>
      </c>
      <c r="E65" s="1152"/>
      <c r="F65" s="1151" t="s">
        <v>347</v>
      </c>
      <c r="G65" s="1153"/>
      <c r="H65" s="1153"/>
      <c r="I65" s="1153"/>
      <c r="J65" s="1153"/>
      <c r="K65" s="1153"/>
      <c r="L65" s="1153"/>
      <c r="M65" s="1153"/>
      <c r="N65" s="1153"/>
      <c r="O65" s="1158"/>
      <c r="P65" s="1158"/>
      <c r="Q65" s="1344"/>
      <c r="R65" s="1345"/>
    </row>
    <row r="66" spans="1:18" s="116" customFormat="1" ht="138.75" customHeight="1" x14ac:dyDescent="0.2">
      <c r="A66" s="1144"/>
      <c r="B66" s="454"/>
      <c r="C66" s="1190"/>
      <c r="D66" s="1154" t="s">
        <v>342</v>
      </c>
      <c r="E66" s="1155"/>
      <c r="F66" s="1156" t="s">
        <v>348</v>
      </c>
      <c r="G66" s="1157"/>
      <c r="H66" s="1157"/>
      <c r="I66" s="1157"/>
      <c r="J66" s="1157"/>
      <c r="K66" s="1157"/>
      <c r="L66" s="1157"/>
      <c r="M66" s="1157"/>
      <c r="N66" s="1157"/>
      <c r="O66" s="118"/>
      <c r="P66" s="118"/>
      <c r="Q66" s="1340"/>
      <c r="R66" s="1341"/>
    </row>
    <row r="67" spans="1:18" s="116" customFormat="1" ht="98.25" customHeight="1" x14ac:dyDescent="0.2">
      <c r="A67" s="1144"/>
      <c r="B67" s="454"/>
      <c r="C67" s="1190"/>
      <c r="D67" s="1174" t="s">
        <v>349</v>
      </c>
      <c r="E67" s="1175"/>
      <c r="F67" s="1240" t="s">
        <v>350</v>
      </c>
      <c r="G67" s="1241"/>
      <c r="H67" s="1241"/>
      <c r="I67" s="1241"/>
      <c r="J67" s="1241"/>
      <c r="K67" s="1241"/>
      <c r="L67" s="1241"/>
      <c r="M67" s="1241"/>
      <c r="N67" s="1241"/>
      <c r="O67" s="118"/>
      <c r="P67" s="118"/>
      <c r="Q67" s="1340"/>
      <c r="R67" s="1341"/>
    </row>
    <row r="68" spans="1:18" s="116" customFormat="1" ht="55.15" customHeight="1" x14ac:dyDescent="0.2">
      <c r="A68" s="1237"/>
      <c r="B68" s="455"/>
      <c r="C68" s="1190"/>
      <c r="D68" s="1154" t="s">
        <v>351</v>
      </c>
      <c r="E68" s="1155"/>
      <c r="F68" s="1156" t="s">
        <v>352</v>
      </c>
      <c r="G68" s="1157"/>
      <c r="H68" s="1157"/>
      <c r="I68" s="1157"/>
      <c r="J68" s="1157"/>
      <c r="K68" s="1157"/>
      <c r="L68" s="1157"/>
      <c r="M68" s="1157"/>
      <c r="N68" s="1238"/>
      <c r="O68" s="118"/>
      <c r="P68" s="117"/>
      <c r="Q68" s="170"/>
      <c r="R68" s="171"/>
    </row>
    <row r="69" spans="1:18" s="116" customFormat="1" ht="34.15" customHeight="1" x14ac:dyDescent="0.2">
      <c r="A69" s="1146" t="s">
        <v>249</v>
      </c>
      <c r="B69" s="454"/>
      <c r="C69" s="1239" t="s">
        <v>345</v>
      </c>
      <c r="D69" s="1208" t="s">
        <v>353</v>
      </c>
      <c r="E69" s="1208"/>
      <c r="F69" s="1208"/>
      <c r="G69" s="1208"/>
      <c r="H69" s="1208"/>
      <c r="I69" s="1208"/>
      <c r="J69" s="1208"/>
      <c r="K69" s="1208"/>
      <c r="L69" s="1208"/>
      <c r="M69" s="1208"/>
      <c r="N69" s="1208"/>
      <c r="O69" s="1158" t="s">
        <v>52</v>
      </c>
      <c r="P69" s="1209" t="s">
        <v>331</v>
      </c>
      <c r="Q69" s="1342" t="s">
        <v>332</v>
      </c>
      <c r="R69" s="1343"/>
    </row>
    <row r="70" spans="1:18" s="116" customFormat="1" ht="25.9" customHeight="1" x14ac:dyDescent="0.2">
      <c r="A70" s="1146"/>
      <c r="B70" s="454"/>
      <c r="C70" s="1239"/>
      <c r="D70" s="1210" t="s">
        <v>333</v>
      </c>
      <c r="E70" s="1211"/>
      <c r="F70" s="1210" t="s">
        <v>334</v>
      </c>
      <c r="G70" s="1231"/>
      <c r="H70" s="1231"/>
      <c r="I70" s="1231"/>
      <c r="J70" s="1231"/>
      <c r="K70" s="1231"/>
      <c r="L70" s="1231"/>
      <c r="M70" s="1231"/>
      <c r="N70" s="1231"/>
      <c r="O70" s="1158"/>
      <c r="P70" s="1158"/>
      <c r="Q70" s="1344"/>
      <c r="R70" s="1345"/>
    </row>
    <row r="71" spans="1:18" s="116" customFormat="1" ht="114" customHeight="1" x14ac:dyDescent="0.2">
      <c r="A71" s="1146"/>
      <c r="B71" s="454"/>
      <c r="C71" s="1239"/>
      <c r="D71" s="1154" t="s">
        <v>342</v>
      </c>
      <c r="E71" s="1155"/>
      <c r="F71" s="1156" t="s">
        <v>354</v>
      </c>
      <c r="G71" s="1157"/>
      <c r="H71" s="1157"/>
      <c r="I71" s="1157"/>
      <c r="J71" s="1157"/>
      <c r="K71" s="1157"/>
      <c r="L71" s="1157"/>
      <c r="M71" s="1157"/>
      <c r="N71" s="1157"/>
      <c r="O71" s="118"/>
      <c r="P71" s="118"/>
      <c r="Q71" s="1340"/>
      <c r="R71" s="1341"/>
    </row>
    <row r="72" spans="1:18" s="116" customFormat="1" ht="15" customHeight="1" x14ac:dyDescent="0.2">
      <c r="A72" s="1146" t="s">
        <v>253</v>
      </c>
      <c r="B72" s="1123"/>
      <c r="C72" s="1190" t="s">
        <v>345</v>
      </c>
      <c r="D72" s="1208" t="s">
        <v>355</v>
      </c>
      <c r="E72" s="1208"/>
      <c r="F72" s="1208"/>
      <c r="G72" s="1208"/>
      <c r="H72" s="1208"/>
      <c r="I72" s="1208"/>
      <c r="J72" s="1208"/>
      <c r="K72" s="1208"/>
      <c r="L72" s="1208"/>
      <c r="M72" s="1208"/>
      <c r="N72" s="1208"/>
      <c r="O72" s="1158" t="s">
        <v>52</v>
      </c>
      <c r="P72" s="1158" t="s">
        <v>331</v>
      </c>
      <c r="Q72" s="1342" t="s">
        <v>332</v>
      </c>
      <c r="R72" s="1343"/>
    </row>
    <row r="73" spans="1:18" s="116" customFormat="1" ht="12.75" customHeight="1" x14ac:dyDescent="0.2">
      <c r="A73" s="1146"/>
      <c r="B73" s="1124"/>
      <c r="C73" s="1190"/>
      <c r="D73" s="1210" t="s">
        <v>333</v>
      </c>
      <c r="E73" s="1211"/>
      <c r="F73" s="1210" t="s">
        <v>334</v>
      </c>
      <c r="G73" s="1231"/>
      <c r="H73" s="1231"/>
      <c r="I73" s="1231"/>
      <c r="J73" s="1231"/>
      <c r="K73" s="1231"/>
      <c r="L73" s="1231"/>
      <c r="M73" s="1231"/>
      <c r="N73" s="1231"/>
      <c r="O73" s="1158"/>
      <c r="P73" s="1158"/>
      <c r="Q73" s="1344"/>
      <c r="R73" s="1345"/>
    </row>
    <row r="74" spans="1:18" s="116" customFormat="1" ht="132" customHeight="1" x14ac:dyDescent="0.2">
      <c r="A74" s="1146"/>
      <c r="B74" s="1125"/>
      <c r="C74" s="1190"/>
      <c r="D74" s="1154" t="s">
        <v>342</v>
      </c>
      <c r="E74" s="1155"/>
      <c r="F74" s="1156" t="s">
        <v>356</v>
      </c>
      <c r="G74" s="1157"/>
      <c r="H74" s="1157"/>
      <c r="I74" s="1157"/>
      <c r="J74" s="1157"/>
      <c r="K74" s="1157"/>
      <c r="L74" s="1157"/>
      <c r="M74" s="1157"/>
      <c r="N74" s="1157"/>
      <c r="O74" s="119"/>
      <c r="P74" s="119"/>
      <c r="Q74" s="1214"/>
      <c r="R74" s="1472"/>
    </row>
    <row r="75" spans="1:18" s="116" customFormat="1" ht="43.5" customHeight="1" x14ac:dyDescent="0.2">
      <c r="A75" s="1146"/>
      <c r="B75" s="456"/>
      <c r="C75" s="1190"/>
      <c r="D75" s="1190" t="s">
        <v>357</v>
      </c>
      <c r="E75" s="1190"/>
      <c r="F75" s="1156" t="s">
        <v>358</v>
      </c>
      <c r="G75" s="1157"/>
      <c r="H75" s="1157"/>
      <c r="I75" s="1157"/>
      <c r="J75" s="1157"/>
      <c r="K75" s="1157"/>
      <c r="L75" s="1157"/>
      <c r="M75" s="1157"/>
      <c r="N75" s="1157"/>
      <c r="O75" s="119"/>
      <c r="P75" s="119"/>
      <c r="Q75" s="197"/>
      <c r="R75" s="198"/>
    </row>
    <row r="76" spans="1:18" s="116" customFormat="1" ht="106.5" customHeight="1" x14ac:dyDescent="0.2">
      <c r="A76" s="1146"/>
      <c r="B76" s="456"/>
      <c r="C76" s="1190"/>
      <c r="D76" s="1154" t="s">
        <v>359</v>
      </c>
      <c r="E76" s="1155"/>
      <c r="F76" s="1156" t="s">
        <v>360</v>
      </c>
      <c r="G76" s="1157"/>
      <c r="H76" s="1157"/>
      <c r="I76" s="1157"/>
      <c r="J76" s="1157"/>
      <c r="K76" s="1157"/>
      <c r="L76" s="1157"/>
      <c r="M76" s="1157"/>
      <c r="N76" s="1157"/>
      <c r="O76" s="118"/>
      <c r="P76" s="118"/>
      <c r="Q76" s="1340"/>
      <c r="R76" s="1341"/>
    </row>
    <row r="77" spans="1:18" s="116" customFormat="1" ht="87" customHeight="1" x14ac:dyDescent="0.2">
      <c r="A77" s="1146"/>
      <c r="B77" s="456"/>
      <c r="C77" s="1190"/>
      <c r="D77" s="1174" t="s">
        <v>361</v>
      </c>
      <c r="E77" s="1175"/>
      <c r="F77" s="1230" t="s">
        <v>362</v>
      </c>
      <c r="G77" s="1150"/>
      <c r="H77" s="1150"/>
      <c r="I77" s="1150"/>
      <c r="J77" s="1150"/>
      <c r="K77" s="1150"/>
      <c r="L77" s="1150"/>
      <c r="M77" s="1150"/>
      <c r="N77" s="1150"/>
      <c r="O77" s="118"/>
      <c r="P77" s="118"/>
      <c r="Q77" s="1340"/>
      <c r="R77" s="1341"/>
    </row>
    <row r="78" spans="1:18" s="116" customFormat="1" ht="109.5" customHeight="1" x14ac:dyDescent="0.2">
      <c r="A78" s="1146"/>
      <c r="B78" s="456"/>
      <c r="C78" s="1190"/>
      <c r="D78" s="1154" t="s">
        <v>363</v>
      </c>
      <c r="E78" s="1155"/>
      <c r="F78" s="1156" t="s">
        <v>364</v>
      </c>
      <c r="G78" s="1157"/>
      <c r="H78" s="1157"/>
      <c r="I78" s="1157"/>
      <c r="J78" s="1157"/>
      <c r="K78" s="1157"/>
      <c r="L78" s="1157"/>
      <c r="M78" s="1157"/>
      <c r="N78" s="1157"/>
      <c r="O78" s="118"/>
      <c r="P78" s="118"/>
      <c r="Q78" s="1340"/>
      <c r="R78" s="1341"/>
    </row>
    <row r="79" spans="1:18" s="116" customFormat="1" ht="29.25" customHeight="1" x14ac:dyDescent="0.2">
      <c r="A79" s="1146"/>
      <c r="B79" s="456"/>
      <c r="C79" s="1190"/>
      <c r="D79" s="1174" t="s">
        <v>365</v>
      </c>
      <c r="E79" s="1175"/>
      <c r="F79" s="1156" t="s">
        <v>366</v>
      </c>
      <c r="G79" s="1150"/>
      <c r="H79" s="1150"/>
      <c r="I79" s="1150"/>
      <c r="J79" s="1150"/>
      <c r="K79" s="1150"/>
      <c r="L79" s="1150"/>
      <c r="M79" s="1150"/>
      <c r="N79" s="1150"/>
      <c r="O79" s="118"/>
      <c r="P79" s="118"/>
      <c r="Q79" s="1340"/>
      <c r="R79" s="1341"/>
    </row>
    <row r="80" spans="1:18" s="116" customFormat="1" ht="63.75" customHeight="1" x14ac:dyDescent="0.2">
      <c r="A80" s="1146"/>
      <c r="B80" s="456"/>
      <c r="C80" s="1190"/>
      <c r="D80" s="1174" t="s">
        <v>351</v>
      </c>
      <c r="E80" s="1175"/>
      <c r="F80" s="1149" t="s">
        <v>367</v>
      </c>
      <c r="G80" s="1150"/>
      <c r="H80" s="1150"/>
      <c r="I80" s="1150"/>
      <c r="J80" s="1150"/>
      <c r="K80" s="1150"/>
      <c r="L80" s="1150"/>
      <c r="M80" s="1150"/>
      <c r="N80" s="1150"/>
      <c r="O80" s="118"/>
      <c r="P80" s="118"/>
      <c r="Q80" s="1340"/>
      <c r="R80" s="1341"/>
    </row>
    <row r="81" spans="1:18" s="116" customFormat="1" ht="212.25" customHeight="1" x14ac:dyDescent="0.2">
      <c r="A81" s="1146"/>
      <c r="B81" s="456"/>
      <c r="C81" s="1190"/>
      <c r="D81" s="1242" t="s">
        <v>368</v>
      </c>
      <c r="E81" s="1243"/>
      <c r="F81" s="1244" t="s">
        <v>369</v>
      </c>
      <c r="G81" s="1245"/>
      <c r="H81" s="1245"/>
      <c r="I81" s="1245"/>
      <c r="J81" s="1245"/>
      <c r="K81" s="1245"/>
      <c r="L81" s="1245"/>
      <c r="M81" s="1245"/>
      <c r="N81" s="1245"/>
      <c r="O81" s="118"/>
      <c r="P81" s="118"/>
      <c r="Q81" s="1340"/>
      <c r="R81" s="1341"/>
    </row>
    <row r="82" spans="1:18" s="116" customFormat="1" ht="15" customHeight="1" x14ac:dyDescent="0.2">
      <c r="A82" s="1146" t="s">
        <v>259</v>
      </c>
      <c r="B82" s="1123"/>
      <c r="C82" s="1190" t="s">
        <v>345</v>
      </c>
      <c r="D82" s="1208" t="s">
        <v>370</v>
      </c>
      <c r="E82" s="1208"/>
      <c r="F82" s="1208"/>
      <c r="G82" s="1208"/>
      <c r="H82" s="1208"/>
      <c r="I82" s="1208"/>
      <c r="J82" s="1208"/>
      <c r="K82" s="1208"/>
      <c r="L82" s="1208"/>
      <c r="M82" s="1208"/>
      <c r="N82" s="1208"/>
      <c r="O82" s="1158" t="s">
        <v>52</v>
      </c>
      <c r="P82" s="1209" t="s">
        <v>331</v>
      </c>
      <c r="Q82" s="1342" t="s">
        <v>332</v>
      </c>
      <c r="R82" s="1343"/>
    </row>
    <row r="83" spans="1:18" s="116" customFormat="1" ht="12.75" customHeight="1" x14ac:dyDescent="0.2">
      <c r="A83" s="1146"/>
      <c r="B83" s="1124"/>
      <c r="C83" s="1190"/>
      <c r="D83" s="1210" t="s">
        <v>333</v>
      </c>
      <c r="E83" s="1211"/>
      <c r="F83" s="1210" t="s">
        <v>371</v>
      </c>
      <c r="G83" s="1231"/>
      <c r="H83" s="1231"/>
      <c r="I83" s="1231"/>
      <c r="J83" s="1231"/>
      <c r="K83" s="1231"/>
      <c r="L83" s="1231"/>
      <c r="M83" s="1231"/>
      <c r="N83" s="1231"/>
      <c r="O83" s="1158"/>
      <c r="P83" s="1158"/>
      <c r="Q83" s="1344"/>
      <c r="R83" s="1345"/>
    </row>
    <row r="84" spans="1:18" s="116" customFormat="1" ht="132" customHeight="1" x14ac:dyDescent="0.2">
      <c r="A84" s="1146"/>
      <c r="B84" s="1125"/>
      <c r="C84" s="1190"/>
      <c r="D84" s="1154" t="s">
        <v>342</v>
      </c>
      <c r="E84" s="1155"/>
      <c r="F84" s="1156" t="s">
        <v>372</v>
      </c>
      <c r="G84" s="1157"/>
      <c r="H84" s="1157"/>
      <c r="I84" s="1157"/>
      <c r="J84" s="1157"/>
      <c r="K84" s="1157"/>
      <c r="L84" s="1157"/>
      <c r="M84" s="1157"/>
      <c r="N84" s="1157"/>
      <c r="O84" s="118"/>
      <c r="P84" s="118"/>
      <c r="Q84" s="1340"/>
      <c r="R84" s="1341"/>
    </row>
    <row r="85" spans="1:18" s="116" customFormat="1" ht="81" customHeight="1" x14ac:dyDescent="0.2">
      <c r="A85" s="1146"/>
      <c r="B85" s="456"/>
      <c r="C85" s="1190"/>
      <c r="D85" s="1174" t="s">
        <v>361</v>
      </c>
      <c r="E85" s="1175"/>
      <c r="F85" s="1230" t="s">
        <v>373</v>
      </c>
      <c r="G85" s="1150"/>
      <c r="H85" s="1150"/>
      <c r="I85" s="1150"/>
      <c r="J85" s="1150"/>
      <c r="K85" s="1150"/>
      <c r="L85" s="1150"/>
      <c r="M85" s="1150"/>
      <c r="N85" s="1150"/>
      <c r="O85" s="118"/>
      <c r="P85" s="118"/>
      <c r="Q85" s="1340"/>
      <c r="R85" s="1341"/>
    </row>
    <row r="86" spans="1:18" s="116" customFormat="1" ht="64.5" customHeight="1" x14ac:dyDescent="0.2">
      <c r="A86" s="1146"/>
      <c r="B86" s="456"/>
      <c r="C86" s="1190"/>
      <c r="D86" s="1174" t="s">
        <v>374</v>
      </c>
      <c r="E86" s="1175"/>
      <c r="F86" s="1149" t="s">
        <v>375</v>
      </c>
      <c r="G86" s="1150"/>
      <c r="H86" s="1150"/>
      <c r="I86" s="1150"/>
      <c r="J86" s="1150"/>
      <c r="K86" s="1150"/>
      <c r="L86" s="1150"/>
      <c r="M86" s="1150"/>
      <c r="N86" s="1150"/>
      <c r="O86" s="118"/>
      <c r="P86" s="118"/>
      <c r="Q86" s="1340"/>
      <c r="R86" s="1341"/>
    </row>
    <row r="87" spans="1:18" s="116" customFormat="1" ht="61.5" customHeight="1" x14ac:dyDescent="0.2">
      <c r="A87" s="1146"/>
      <c r="B87" s="456"/>
      <c r="C87" s="1190"/>
      <c r="D87" s="1174" t="s">
        <v>351</v>
      </c>
      <c r="E87" s="1175"/>
      <c r="F87" s="1149" t="s">
        <v>376</v>
      </c>
      <c r="G87" s="1150"/>
      <c r="H87" s="1150"/>
      <c r="I87" s="1150"/>
      <c r="J87" s="1150"/>
      <c r="K87" s="1150"/>
      <c r="L87" s="1150"/>
      <c r="M87" s="1150"/>
      <c r="N87" s="1150"/>
      <c r="O87" s="118"/>
      <c r="P87" s="118"/>
      <c r="Q87" s="1340"/>
      <c r="R87" s="1341"/>
    </row>
    <row r="88" spans="1:18" s="116" customFormat="1" ht="15" customHeight="1" x14ac:dyDescent="0.2">
      <c r="A88" s="1406" t="s">
        <v>263</v>
      </c>
      <c r="B88" s="444"/>
      <c r="C88" s="1322" t="s">
        <v>345</v>
      </c>
      <c r="D88" s="1207" t="s">
        <v>377</v>
      </c>
      <c r="E88" s="1207"/>
      <c r="F88" s="1207"/>
      <c r="G88" s="1207"/>
      <c r="H88" s="1207"/>
      <c r="I88" s="1207"/>
      <c r="J88" s="1207"/>
      <c r="K88" s="1207"/>
      <c r="L88" s="1207"/>
      <c r="M88" s="1207"/>
      <c r="N88" s="1207"/>
      <c r="O88" s="1158" t="s">
        <v>52</v>
      </c>
      <c r="P88" s="1158" t="s">
        <v>331</v>
      </c>
      <c r="Q88" s="1342" t="s">
        <v>332</v>
      </c>
      <c r="R88" s="1343"/>
    </row>
    <row r="89" spans="1:18" s="116" customFormat="1" ht="15" customHeight="1" x14ac:dyDescent="0.2">
      <c r="A89" s="1407"/>
      <c r="B89" s="445"/>
      <c r="C89" s="1229"/>
      <c r="D89" s="1210" t="s">
        <v>333</v>
      </c>
      <c r="E89" s="1211"/>
      <c r="F89" s="1210" t="s">
        <v>371</v>
      </c>
      <c r="G89" s="1231"/>
      <c r="H89" s="1231"/>
      <c r="I89" s="1231"/>
      <c r="J89" s="1231"/>
      <c r="K89" s="1231"/>
      <c r="L89" s="1231"/>
      <c r="M89" s="1231"/>
      <c r="N89" s="1231"/>
      <c r="O89" s="1158"/>
      <c r="P89" s="1158"/>
      <c r="Q89" s="1344"/>
      <c r="R89" s="1345"/>
    </row>
    <row r="90" spans="1:18" s="116" customFormat="1" ht="116.25" customHeight="1" x14ac:dyDescent="0.2">
      <c r="A90" s="1407"/>
      <c r="B90" s="445"/>
      <c r="C90" s="1229"/>
      <c r="D90" s="1154" t="s">
        <v>342</v>
      </c>
      <c r="E90" s="1155"/>
      <c r="F90" s="1156" t="s">
        <v>378</v>
      </c>
      <c r="G90" s="1157"/>
      <c r="H90" s="1157"/>
      <c r="I90" s="1157"/>
      <c r="J90" s="1157"/>
      <c r="K90" s="1157"/>
      <c r="L90" s="1157"/>
      <c r="M90" s="1157"/>
      <c r="N90" s="1157"/>
      <c r="O90" s="118"/>
      <c r="P90" s="118"/>
      <c r="Q90" s="1340"/>
      <c r="R90" s="1341"/>
    </row>
    <row r="91" spans="1:18" s="116" customFormat="1" ht="81" customHeight="1" x14ac:dyDescent="0.2">
      <c r="A91" s="1407"/>
      <c r="B91" s="445"/>
      <c r="C91" s="1229"/>
      <c r="D91" s="1174" t="s">
        <v>361</v>
      </c>
      <c r="E91" s="1175"/>
      <c r="F91" s="1230" t="s">
        <v>379</v>
      </c>
      <c r="G91" s="1150"/>
      <c r="H91" s="1150"/>
      <c r="I91" s="1150"/>
      <c r="J91" s="1150"/>
      <c r="K91" s="1150"/>
      <c r="L91" s="1150"/>
      <c r="M91" s="1150"/>
      <c r="N91" s="1150"/>
      <c r="O91" s="118"/>
      <c r="P91" s="118"/>
      <c r="Q91" s="1340"/>
      <c r="R91" s="1341"/>
    </row>
    <row r="92" spans="1:18" s="116" customFormat="1" ht="96.75" customHeight="1" x14ac:dyDescent="0.2">
      <c r="A92" s="1407"/>
      <c r="B92" s="445"/>
      <c r="C92" s="1229"/>
      <c r="D92" s="1174" t="s">
        <v>380</v>
      </c>
      <c r="E92" s="1175"/>
      <c r="F92" s="1149" t="s">
        <v>381</v>
      </c>
      <c r="G92" s="1150"/>
      <c r="H92" s="1150"/>
      <c r="I92" s="1150"/>
      <c r="J92" s="1150"/>
      <c r="K92" s="1150"/>
      <c r="L92" s="1150"/>
      <c r="M92" s="1150"/>
      <c r="N92" s="1150"/>
      <c r="O92" s="118"/>
      <c r="P92" s="118"/>
      <c r="Q92" s="1340"/>
      <c r="R92" s="1341"/>
    </row>
    <row r="93" spans="1:18" s="116" customFormat="1" ht="125.25" customHeight="1" x14ac:dyDescent="0.2">
      <c r="A93" s="1407"/>
      <c r="B93" s="445"/>
      <c r="C93" s="1229"/>
      <c r="D93" s="1154" t="s">
        <v>363</v>
      </c>
      <c r="E93" s="1155"/>
      <c r="F93" s="1156" t="s">
        <v>382</v>
      </c>
      <c r="G93" s="1157"/>
      <c r="H93" s="1157"/>
      <c r="I93" s="1157"/>
      <c r="J93" s="1157"/>
      <c r="K93" s="1157"/>
      <c r="L93" s="1157"/>
      <c r="M93" s="1157"/>
      <c r="N93" s="1157"/>
      <c r="O93" s="118"/>
      <c r="P93" s="118"/>
      <c r="Q93" s="1340"/>
      <c r="R93" s="1341"/>
    </row>
    <row r="94" spans="1:18" s="116" customFormat="1" ht="83.25" customHeight="1" x14ac:dyDescent="0.2">
      <c r="A94" s="1407"/>
      <c r="B94" s="445"/>
      <c r="C94" s="1229"/>
      <c r="D94" s="1174" t="s">
        <v>365</v>
      </c>
      <c r="E94" s="1175"/>
      <c r="F94" s="1149" t="s">
        <v>383</v>
      </c>
      <c r="G94" s="1150"/>
      <c r="H94" s="1150"/>
      <c r="I94" s="1150"/>
      <c r="J94" s="1150"/>
      <c r="K94" s="1150"/>
      <c r="L94" s="1150"/>
      <c r="M94" s="1150"/>
      <c r="N94" s="1150"/>
      <c r="O94" s="118"/>
      <c r="P94" s="118"/>
      <c r="Q94" s="1340"/>
      <c r="R94" s="1341"/>
    </row>
    <row r="95" spans="1:18" s="116" customFormat="1" ht="119.25" customHeight="1" x14ac:dyDescent="0.2">
      <c r="A95" s="1407"/>
      <c r="B95" s="445"/>
      <c r="C95" s="1229"/>
      <c r="D95" s="1174" t="s">
        <v>384</v>
      </c>
      <c r="E95" s="1175"/>
      <c r="F95" s="1149" t="s">
        <v>385</v>
      </c>
      <c r="G95" s="1150"/>
      <c r="H95" s="1150"/>
      <c r="I95" s="1150"/>
      <c r="J95" s="1150"/>
      <c r="K95" s="1150"/>
      <c r="L95" s="1150"/>
      <c r="M95" s="1150"/>
      <c r="N95" s="1150"/>
      <c r="O95" s="118"/>
      <c r="P95" s="118"/>
      <c r="Q95" s="1340"/>
      <c r="R95" s="1341"/>
    </row>
    <row r="96" spans="1:18" s="116" customFormat="1" ht="219.75" customHeight="1" x14ac:dyDescent="0.2">
      <c r="A96" s="1408"/>
      <c r="B96" s="463"/>
      <c r="C96" s="1323"/>
      <c r="D96" s="1154" t="s">
        <v>368</v>
      </c>
      <c r="E96" s="1155"/>
      <c r="F96" s="1156" t="s">
        <v>386</v>
      </c>
      <c r="G96" s="1157"/>
      <c r="H96" s="1157"/>
      <c r="I96" s="1157"/>
      <c r="J96" s="1157"/>
      <c r="K96" s="1157"/>
      <c r="L96" s="1157"/>
      <c r="M96" s="1157"/>
      <c r="N96" s="1157"/>
      <c r="O96" s="118"/>
      <c r="P96" s="118"/>
      <c r="Q96" s="1340"/>
      <c r="R96" s="1341"/>
    </row>
    <row r="97" spans="1:18" s="116" customFormat="1" ht="28.5" customHeight="1" x14ac:dyDescent="0.2">
      <c r="A97" s="461" t="s">
        <v>267</v>
      </c>
      <c r="B97" s="464"/>
      <c r="C97" s="1323"/>
      <c r="D97" s="1204" t="s">
        <v>387</v>
      </c>
      <c r="E97" s="1204"/>
      <c r="F97" s="1149" t="s">
        <v>388</v>
      </c>
      <c r="G97" s="1150"/>
      <c r="H97" s="1150"/>
      <c r="I97" s="1150"/>
      <c r="J97" s="1150"/>
      <c r="K97" s="1150"/>
      <c r="L97" s="1150"/>
      <c r="M97" s="1150"/>
      <c r="N97" s="1150"/>
      <c r="O97" s="118"/>
      <c r="P97" s="118"/>
      <c r="Q97" s="1340"/>
      <c r="R97" s="1341"/>
    </row>
    <row r="98" spans="1:18" s="116" customFormat="1" ht="21.75" customHeight="1" x14ac:dyDescent="0.2">
      <c r="A98" s="1143" t="s">
        <v>275</v>
      </c>
      <c r="B98" s="457"/>
      <c r="C98" s="1220" t="s">
        <v>345</v>
      </c>
      <c r="D98" s="1212" t="s">
        <v>389</v>
      </c>
      <c r="E98" s="1213"/>
      <c r="F98" s="1213"/>
      <c r="G98" s="1213"/>
      <c r="H98" s="1213"/>
      <c r="I98" s="1213"/>
      <c r="J98" s="1213"/>
      <c r="K98" s="1213"/>
      <c r="L98" s="1213"/>
      <c r="M98" s="1213"/>
      <c r="N98" s="1213"/>
      <c r="O98" s="1158" t="s">
        <v>52</v>
      </c>
      <c r="P98" s="1158" t="s">
        <v>331</v>
      </c>
      <c r="Q98" s="1342" t="s">
        <v>332</v>
      </c>
      <c r="R98" s="1343"/>
    </row>
    <row r="99" spans="1:18" s="116" customFormat="1" ht="21.75" customHeight="1" x14ac:dyDescent="0.2">
      <c r="A99" s="1144"/>
      <c r="B99" s="457"/>
      <c r="C99" s="1221"/>
      <c r="D99" s="1152" t="s">
        <v>333</v>
      </c>
      <c r="E99" s="1158"/>
      <c r="F99" s="1158" t="s">
        <v>334</v>
      </c>
      <c r="G99" s="1158"/>
      <c r="H99" s="1158"/>
      <c r="I99" s="1158"/>
      <c r="J99" s="1158"/>
      <c r="K99" s="1158"/>
      <c r="L99" s="1158"/>
      <c r="M99" s="1158"/>
      <c r="N99" s="1158"/>
      <c r="O99" s="1158"/>
      <c r="P99" s="1158"/>
      <c r="Q99" s="1344"/>
      <c r="R99" s="1345"/>
    </row>
    <row r="100" spans="1:18" s="116" customFormat="1" ht="66.75" customHeight="1" x14ac:dyDescent="0.2">
      <c r="A100" s="1144"/>
      <c r="B100" s="457"/>
      <c r="C100" s="1221"/>
      <c r="D100" s="1155" t="s">
        <v>390</v>
      </c>
      <c r="E100" s="1190"/>
      <c r="F100" s="1156" t="s">
        <v>391</v>
      </c>
      <c r="G100" s="1157"/>
      <c r="H100" s="1157"/>
      <c r="I100" s="1157"/>
      <c r="J100" s="1157"/>
      <c r="K100" s="1157"/>
      <c r="L100" s="1157"/>
      <c r="M100" s="1157"/>
      <c r="N100" s="1157"/>
      <c r="O100" s="119"/>
      <c r="P100" s="119"/>
      <c r="Q100" s="1214"/>
      <c r="R100" s="1472"/>
    </row>
    <row r="101" spans="1:18" s="116" customFormat="1" ht="42" customHeight="1" x14ac:dyDescent="0.2">
      <c r="A101" s="1144"/>
      <c r="B101" s="457"/>
      <c r="C101" s="1221"/>
      <c r="D101" s="1227" t="s">
        <v>342</v>
      </c>
      <c r="E101" s="1155"/>
      <c r="F101" s="1156" t="s">
        <v>392</v>
      </c>
      <c r="G101" s="1157"/>
      <c r="H101" s="1157"/>
      <c r="I101" s="1157"/>
      <c r="J101" s="1157"/>
      <c r="K101" s="1157"/>
      <c r="L101" s="1157"/>
      <c r="M101" s="1157"/>
      <c r="N101" s="1157"/>
      <c r="O101" s="119"/>
      <c r="P101" s="119"/>
      <c r="Q101" s="1214"/>
      <c r="R101" s="1472"/>
    </row>
    <row r="102" spans="1:18" s="116" customFormat="1" ht="101.25" customHeight="1" x14ac:dyDescent="0.2">
      <c r="A102" s="1144"/>
      <c r="B102" s="457"/>
      <c r="C102" s="1221"/>
      <c r="D102" s="1147" t="s">
        <v>393</v>
      </c>
      <c r="E102" s="1148"/>
      <c r="F102" s="1149" t="s">
        <v>394</v>
      </c>
      <c r="G102" s="1150"/>
      <c r="H102" s="1150"/>
      <c r="I102" s="1150"/>
      <c r="J102" s="1150"/>
      <c r="K102" s="1150"/>
      <c r="L102" s="1150"/>
      <c r="M102" s="1150"/>
      <c r="N102" s="1150"/>
      <c r="O102" s="119"/>
      <c r="P102" s="119"/>
      <c r="Q102" s="1214"/>
      <c r="R102" s="1472"/>
    </row>
    <row r="103" spans="1:18" s="116" customFormat="1" ht="43.5" customHeight="1" x14ac:dyDescent="0.2">
      <c r="A103" s="1145"/>
      <c r="B103" s="457"/>
      <c r="C103" s="1221"/>
      <c r="D103" s="1393" t="s">
        <v>395</v>
      </c>
      <c r="E103" s="1175"/>
      <c r="F103" s="1149" t="s">
        <v>396</v>
      </c>
      <c r="G103" s="1150"/>
      <c r="H103" s="1150"/>
      <c r="I103" s="1150"/>
      <c r="J103" s="1150"/>
      <c r="K103" s="1150"/>
      <c r="L103" s="1150"/>
      <c r="M103" s="1150"/>
      <c r="N103" s="1150"/>
      <c r="O103" s="119"/>
      <c r="P103" s="119"/>
      <c r="Q103" s="1214"/>
      <c r="R103" s="1472"/>
    </row>
    <row r="104" spans="1:18" s="116" customFormat="1" ht="36.75" customHeight="1" x14ac:dyDescent="0.2">
      <c r="A104" s="462" t="s">
        <v>278</v>
      </c>
      <c r="B104" s="462"/>
      <c r="C104" s="1222"/>
      <c r="D104" s="1175" t="s">
        <v>387</v>
      </c>
      <c r="E104" s="1204"/>
      <c r="F104" s="1216" t="s">
        <v>397</v>
      </c>
      <c r="G104" s="1217"/>
      <c r="H104" s="1217"/>
      <c r="I104" s="1217"/>
      <c r="J104" s="1217"/>
      <c r="K104" s="1217"/>
      <c r="L104" s="1217"/>
      <c r="M104" s="1217"/>
      <c r="N104" s="1217"/>
      <c r="O104" s="119"/>
      <c r="P104" s="119"/>
      <c r="Q104" s="1214"/>
      <c r="R104" s="1472"/>
    </row>
    <row r="105" spans="1:18" s="116" customFormat="1" ht="21.75" customHeight="1" x14ac:dyDescent="0.2">
      <c r="A105" s="1144" t="s">
        <v>398</v>
      </c>
      <c r="B105" s="454"/>
      <c r="C105" s="1229" t="s">
        <v>345</v>
      </c>
      <c r="D105" s="1213" t="s">
        <v>399</v>
      </c>
      <c r="E105" s="1213"/>
      <c r="F105" s="1213"/>
      <c r="G105" s="1213"/>
      <c r="H105" s="1213"/>
      <c r="I105" s="1213"/>
      <c r="J105" s="1213"/>
      <c r="K105" s="1213"/>
      <c r="L105" s="1213"/>
      <c r="M105" s="1213"/>
      <c r="N105" s="1213"/>
      <c r="O105" s="1158" t="s">
        <v>52</v>
      </c>
      <c r="P105" s="1158" t="s">
        <v>331</v>
      </c>
      <c r="Q105" s="1342" t="s">
        <v>332</v>
      </c>
      <c r="R105" s="1343"/>
    </row>
    <row r="106" spans="1:18" s="116" customFormat="1" ht="21.75" customHeight="1" x14ac:dyDescent="0.2">
      <c r="A106" s="1144"/>
      <c r="B106" s="454"/>
      <c r="C106" s="1229"/>
      <c r="D106" s="1158" t="s">
        <v>333</v>
      </c>
      <c r="E106" s="1158"/>
      <c r="F106" s="1158" t="s">
        <v>334</v>
      </c>
      <c r="G106" s="1158"/>
      <c r="H106" s="1158"/>
      <c r="I106" s="1158"/>
      <c r="J106" s="1158"/>
      <c r="K106" s="1158"/>
      <c r="L106" s="1158"/>
      <c r="M106" s="1158"/>
      <c r="N106" s="1158"/>
      <c r="O106" s="1158"/>
      <c r="P106" s="1158"/>
      <c r="Q106" s="1344"/>
      <c r="R106" s="1345"/>
    </row>
    <row r="107" spans="1:18" s="116" customFormat="1" ht="36.75" customHeight="1" x14ac:dyDescent="0.2">
      <c r="A107" s="1144"/>
      <c r="B107" s="454"/>
      <c r="C107" s="1229"/>
      <c r="D107" s="1154" t="s">
        <v>342</v>
      </c>
      <c r="E107" s="1155"/>
      <c r="F107" s="1156" t="s">
        <v>392</v>
      </c>
      <c r="G107" s="1157"/>
      <c r="H107" s="1157"/>
      <c r="I107" s="1157"/>
      <c r="J107" s="1157"/>
      <c r="K107" s="1157"/>
      <c r="L107" s="1157"/>
      <c r="M107" s="1157"/>
      <c r="N107" s="1157"/>
      <c r="O107" s="119"/>
      <c r="P107" s="119"/>
      <c r="Q107" s="1214"/>
      <c r="R107" s="1472"/>
    </row>
    <row r="108" spans="1:18" s="116" customFormat="1" ht="99" customHeight="1" x14ac:dyDescent="0.2">
      <c r="A108" s="1144"/>
      <c r="B108" s="454"/>
      <c r="C108" s="1229"/>
      <c r="D108" s="1392" t="s">
        <v>393</v>
      </c>
      <c r="E108" s="1148"/>
      <c r="F108" s="1149" t="s">
        <v>400</v>
      </c>
      <c r="G108" s="1150"/>
      <c r="H108" s="1150"/>
      <c r="I108" s="1150"/>
      <c r="J108" s="1150"/>
      <c r="K108" s="1150"/>
      <c r="L108" s="1150"/>
      <c r="M108" s="1150"/>
      <c r="N108" s="1150"/>
      <c r="O108" s="119"/>
      <c r="P108" s="119"/>
      <c r="Q108" s="1214"/>
      <c r="R108" s="1472"/>
    </row>
    <row r="109" spans="1:18" s="116" customFormat="1" ht="37.5" customHeight="1" x14ac:dyDescent="0.2">
      <c r="A109" s="1144"/>
      <c r="B109" s="454"/>
      <c r="C109" s="1229"/>
      <c r="D109" s="1223" t="s">
        <v>395</v>
      </c>
      <c r="E109" s="1224"/>
      <c r="F109" s="1225" t="s">
        <v>401</v>
      </c>
      <c r="G109" s="1226"/>
      <c r="H109" s="1226"/>
      <c r="I109" s="1226"/>
      <c r="J109" s="1226"/>
      <c r="K109" s="1226"/>
      <c r="L109" s="1226"/>
      <c r="M109" s="1226"/>
      <c r="N109" s="1226"/>
      <c r="O109" s="120"/>
      <c r="P109" s="120"/>
      <c r="Q109" s="1214"/>
      <c r="R109" s="1472"/>
    </row>
    <row r="110" spans="1:18" s="116" customFormat="1" ht="21.75" customHeight="1" x14ac:dyDescent="0.2">
      <c r="A110" s="1146" t="s">
        <v>402</v>
      </c>
      <c r="B110" s="1123"/>
      <c r="C110" s="1190" t="s">
        <v>345</v>
      </c>
      <c r="D110" s="1213" t="s">
        <v>403</v>
      </c>
      <c r="E110" s="1213"/>
      <c r="F110" s="1213"/>
      <c r="G110" s="1213"/>
      <c r="H110" s="1213"/>
      <c r="I110" s="1213"/>
      <c r="J110" s="1213"/>
      <c r="K110" s="1213"/>
      <c r="L110" s="1213"/>
      <c r="M110" s="1213"/>
      <c r="N110" s="1213"/>
      <c r="O110" s="1158" t="s">
        <v>52</v>
      </c>
      <c r="P110" s="1158" t="s">
        <v>331</v>
      </c>
      <c r="Q110" s="1342" t="s">
        <v>332</v>
      </c>
      <c r="R110" s="1343"/>
    </row>
    <row r="111" spans="1:18" s="116" customFormat="1" ht="21.75" customHeight="1" x14ac:dyDescent="0.2">
      <c r="A111" s="1146"/>
      <c r="B111" s="1124"/>
      <c r="C111" s="1190"/>
      <c r="D111" s="1213" t="s">
        <v>333</v>
      </c>
      <c r="E111" s="1213"/>
      <c r="F111" s="1213" t="s">
        <v>334</v>
      </c>
      <c r="G111" s="1213"/>
      <c r="H111" s="1213"/>
      <c r="I111" s="1213"/>
      <c r="J111" s="1213"/>
      <c r="K111" s="1213"/>
      <c r="L111" s="1213"/>
      <c r="M111" s="1213"/>
      <c r="N111" s="1213"/>
      <c r="O111" s="1158"/>
      <c r="P111" s="1158"/>
      <c r="Q111" s="1344"/>
      <c r="R111" s="1345"/>
    </row>
    <row r="112" spans="1:18" s="116" customFormat="1" ht="103.5" customHeight="1" x14ac:dyDescent="0.2">
      <c r="A112" s="1146"/>
      <c r="B112" s="1124"/>
      <c r="C112" s="1190"/>
      <c r="D112" s="1219" t="s">
        <v>393</v>
      </c>
      <c r="E112" s="1219"/>
      <c r="F112" s="1233" t="s">
        <v>404</v>
      </c>
      <c r="G112" s="1234"/>
      <c r="H112" s="1234"/>
      <c r="I112" s="1234"/>
      <c r="J112" s="1234"/>
      <c r="K112" s="1234"/>
      <c r="L112" s="1234"/>
      <c r="M112" s="1234"/>
      <c r="N112" s="1234"/>
      <c r="O112" s="119"/>
      <c r="P112" s="119"/>
      <c r="Q112" s="1214"/>
      <c r="R112" s="1472"/>
    </row>
    <row r="113" spans="1:141" s="116" customFormat="1" ht="28.5" customHeight="1" x14ac:dyDescent="0.2">
      <c r="A113" s="1146"/>
      <c r="B113" s="1125"/>
      <c r="C113" s="1190"/>
      <c r="D113" s="1193" t="s">
        <v>405</v>
      </c>
      <c r="E113" s="1193"/>
      <c r="F113" s="1235" t="s">
        <v>406</v>
      </c>
      <c r="G113" s="1235"/>
      <c r="H113" s="1235"/>
      <c r="I113" s="1235"/>
      <c r="J113" s="1235"/>
      <c r="K113" s="1235"/>
      <c r="L113" s="1235"/>
      <c r="M113" s="1235"/>
      <c r="N113" s="1235"/>
      <c r="O113" s="119"/>
      <c r="P113" s="119"/>
      <c r="Q113" s="1214"/>
      <c r="R113" s="1472"/>
    </row>
    <row r="114" spans="1:141" s="116" customFormat="1" ht="20.25" customHeight="1" x14ac:dyDescent="0.2">
      <c r="A114" s="1146" t="s">
        <v>407</v>
      </c>
      <c r="B114" s="1123"/>
      <c r="C114" s="1193" t="s">
        <v>345</v>
      </c>
      <c r="D114" s="1213" t="s">
        <v>408</v>
      </c>
      <c r="E114" s="1213"/>
      <c r="F114" s="1213"/>
      <c r="G114" s="1213"/>
      <c r="H114" s="1213"/>
      <c r="I114" s="1213"/>
      <c r="J114" s="1213"/>
      <c r="K114" s="1213"/>
      <c r="L114" s="1213"/>
      <c r="M114" s="1213"/>
      <c r="N114" s="1213"/>
      <c r="O114" s="1158" t="s">
        <v>52</v>
      </c>
      <c r="P114" s="1158" t="s">
        <v>331</v>
      </c>
      <c r="Q114" s="1342" t="s">
        <v>332</v>
      </c>
      <c r="R114" s="1343"/>
    </row>
    <row r="115" spans="1:141" s="121" customFormat="1" x14ac:dyDescent="0.25">
      <c r="A115" s="1146"/>
      <c r="B115" s="1124"/>
      <c r="C115" s="1193"/>
      <c r="D115" s="1158" t="s">
        <v>333</v>
      </c>
      <c r="E115" s="1158"/>
      <c r="F115" s="1158" t="s">
        <v>334</v>
      </c>
      <c r="G115" s="1158"/>
      <c r="H115" s="1158"/>
      <c r="I115" s="1158"/>
      <c r="J115" s="1158"/>
      <c r="K115" s="1158"/>
      <c r="L115" s="1158"/>
      <c r="M115" s="1158"/>
      <c r="N115" s="1158"/>
      <c r="O115" s="1158"/>
      <c r="P115" s="1158"/>
      <c r="Q115" s="1344"/>
      <c r="R115" s="1345"/>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c r="CT115" s="106"/>
      <c r="CU115" s="106"/>
      <c r="CV115" s="106"/>
      <c r="CW115" s="106"/>
      <c r="CX115" s="106"/>
      <c r="CY115" s="106"/>
      <c r="CZ115" s="106"/>
      <c r="DA115" s="106"/>
      <c r="DB115" s="106"/>
      <c r="DC115" s="106"/>
      <c r="DD115" s="106"/>
      <c r="DE115" s="106"/>
      <c r="DF115" s="106"/>
      <c r="DG115" s="106"/>
      <c r="DH115" s="106"/>
      <c r="DI115" s="106"/>
      <c r="DJ115" s="106"/>
      <c r="DK115" s="106"/>
      <c r="DL115" s="106"/>
      <c r="DM115" s="106"/>
      <c r="DN115" s="106"/>
      <c r="DO115" s="106"/>
      <c r="DP115" s="106"/>
      <c r="DQ115" s="106"/>
      <c r="DR115" s="106"/>
      <c r="DS115" s="106"/>
      <c r="DT115" s="106"/>
      <c r="DU115" s="106"/>
      <c r="DV115" s="106"/>
      <c r="DW115" s="106"/>
      <c r="DX115" s="106"/>
      <c r="DY115" s="106"/>
      <c r="DZ115" s="106"/>
      <c r="EA115" s="106"/>
      <c r="EB115" s="106"/>
      <c r="EC115" s="106"/>
      <c r="ED115" s="106"/>
      <c r="EE115" s="106"/>
      <c r="EF115" s="106"/>
      <c r="EG115" s="106"/>
      <c r="EH115" s="106"/>
      <c r="EI115" s="106"/>
      <c r="EJ115" s="106"/>
      <c r="EK115" s="106"/>
    </row>
    <row r="116" spans="1:141" s="121" customFormat="1" ht="30" customHeight="1" x14ac:dyDescent="0.25">
      <c r="A116" s="1146"/>
      <c r="B116" s="1124"/>
      <c r="C116" s="1193"/>
      <c r="D116" s="1232" t="s">
        <v>409</v>
      </c>
      <c r="E116" s="1232"/>
      <c r="F116" s="1205" t="s">
        <v>410</v>
      </c>
      <c r="G116" s="1205"/>
      <c r="H116" s="1205"/>
      <c r="I116" s="1205"/>
      <c r="J116" s="1205"/>
      <c r="K116" s="1205"/>
      <c r="L116" s="1205"/>
      <c r="M116" s="1205"/>
      <c r="N116" s="1205"/>
      <c r="O116" s="118"/>
      <c r="P116" s="118"/>
      <c r="Q116" s="1340"/>
      <c r="R116" s="1341"/>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06"/>
      <c r="DS116" s="106"/>
      <c r="DT116" s="106"/>
      <c r="DU116" s="106"/>
      <c r="DV116" s="106"/>
      <c r="DW116" s="106"/>
      <c r="DX116" s="106"/>
      <c r="DY116" s="106"/>
      <c r="DZ116" s="106"/>
      <c r="EA116" s="106"/>
      <c r="EB116" s="106"/>
      <c r="EC116" s="106"/>
      <c r="ED116" s="106"/>
      <c r="EE116" s="106"/>
      <c r="EF116" s="106"/>
      <c r="EG116" s="106"/>
      <c r="EH116" s="106"/>
      <c r="EI116" s="106"/>
      <c r="EJ116" s="106"/>
      <c r="EK116" s="106"/>
    </row>
    <row r="117" spans="1:141" s="121" customFormat="1" ht="21.75" customHeight="1" x14ac:dyDescent="0.25">
      <c r="A117" s="1146"/>
      <c r="B117" s="1124"/>
      <c r="C117" s="1193"/>
      <c r="D117" s="1214" t="s">
        <v>411</v>
      </c>
      <c r="E117" s="1215"/>
      <c r="F117" s="1216" t="s">
        <v>412</v>
      </c>
      <c r="G117" s="1217"/>
      <c r="H117" s="1217"/>
      <c r="I117" s="1217"/>
      <c r="J117" s="1217"/>
      <c r="K117" s="1217"/>
      <c r="L117" s="1217"/>
      <c r="M117" s="1217"/>
      <c r="N117" s="1218"/>
      <c r="O117" s="118"/>
      <c r="P117" s="118"/>
      <c r="Q117" s="1340"/>
      <c r="R117" s="1341"/>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c r="CD117" s="106"/>
      <c r="CE117" s="106"/>
      <c r="CF117" s="106"/>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c r="DB117" s="106"/>
      <c r="DC117" s="106"/>
      <c r="DD117" s="106"/>
      <c r="DE117" s="106"/>
      <c r="DF117" s="106"/>
      <c r="DG117" s="106"/>
      <c r="DH117" s="106"/>
      <c r="DI117" s="106"/>
      <c r="DJ117" s="106"/>
      <c r="DK117" s="106"/>
      <c r="DL117" s="106"/>
      <c r="DM117" s="106"/>
      <c r="DN117" s="106"/>
      <c r="DO117" s="106"/>
      <c r="DP117" s="106"/>
      <c r="DQ117" s="106"/>
      <c r="DR117" s="106"/>
      <c r="DS117" s="106"/>
      <c r="DT117" s="106"/>
      <c r="DU117" s="106"/>
      <c r="DV117" s="106"/>
      <c r="DW117" s="106"/>
      <c r="DX117" s="106"/>
      <c r="DY117" s="106"/>
      <c r="DZ117" s="106"/>
      <c r="EA117" s="106"/>
      <c r="EB117" s="106"/>
      <c r="EC117" s="106"/>
      <c r="ED117" s="106"/>
      <c r="EE117" s="106"/>
      <c r="EF117" s="106"/>
      <c r="EG117" s="106"/>
      <c r="EH117" s="106"/>
      <c r="EI117" s="106"/>
      <c r="EJ117" s="106"/>
      <c r="EK117" s="106"/>
    </row>
    <row r="118" spans="1:141" s="121" customFormat="1" ht="33.75" customHeight="1" x14ac:dyDescent="0.25">
      <c r="A118" s="1146"/>
      <c r="B118" s="1124"/>
      <c r="C118" s="1193"/>
      <c r="D118" s="1190" t="s">
        <v>413</v>
      </c>
      <c r="E118" s="1190"/>
      <c r="F118" s="1191" t="s">
        <v>414</v>
      </c>
      <c r="G118" s="1191"/>
      <c r="H118" s="1191"/>
      <c r="I118" s="1191"/>
      <c r="J118" s="1191"/>
      <c r="K118" s="1191"/>
      <c r="L118" s="1191"/>
      <c r="M118" s="1191"/>
      <c r="N118" s="1191"/>
      <c r="O118" s="118"/>
      <c r="P118" s="118"/>
      <c r="Q118" s="1340"/>
      <c r="R118" s="1341"/>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c r="CD118" s="106"/>
      <c r="CE118" s="106"/>
      <c r="CF118" s="106"/>
      <c r="CG118" s="106"/>
      <c r="CH118" s="106"/>
      <c r="CI118" s="106"/>
      <c r="CJ118" s="106"/>
      <c r="CK118" s="106"/>
      <c r="CL118" s="106"/>
      <c r="CM118" s="106"/>
      <c r="CN118" s="106"/>
      <c r="CO118" s="106"/>
      <c r="CP118" s="106"/>
      <c r="CQ118" s="106"/>
      <c r="CR118" s="106"/>
      <c r="CS118" s="106"/>
      <c r="CT118" s="106"/>
      <c r="CU118" s="106"/>
      <c r="CV118" s="106"/>
      <c r="CW118" s="106"/>
      <c r="CX118" s="106"/>
      <c r="CY118" s="106"/>
      <c r="CZ118" s="106"/>
      <c r="DA118" s="106"/>
      <c r="DB118" s="106"/>
      <c r="DC118" s="106"/>
      <c r="DD118" s="106"/>
      <c r="DE118" s="106"/>
      <c r="DF118" s="106"/>
      <c r="DG118" s="106"/>
      <c r="DH118" s="106"/>
      <c r="DI118" s="106"/>
      <c r="DJ118" s="106"/>
      <c r="DK118" s="106"/>
      <c r="DL118" s="106"/>
      <c r="DM118" s="106"/>
      <c r="DN118" s="106"/>
      <c r="DO118" s="106"/>
      <c r="DP118" s="106"/>
      <c r="DQ118" s="106"/>
      <c r="DR118" s="106"/>
      <c r="DS118" s="106"/>
      <c r="DT118" s="106"/>
      <c r="DU118" s="106"/>
      <c r="DV118" s="106"/>
      <c r="DW118" s="106"/>
      <c r="DX118" s="106"/>
      <c r="DY118" s="106"/>
      <c r="DZ118" s="106"/>
      <c r="EA118" s="106"/>
      <c r="EB118" s="106"/>
      <c r="EC118" s="106"/>
      <c r="ED118" s="106"/>
      <c r="EE118" s="106"/>
      <c r="EF118" s="106"/>
      <c r="EG118" s="106"/>
      <c r="EH118" s="106"/>
      <c r="EI118" s="106"/>
      <c r="EJ118" s="106"/>
      <c r="EK118" s="106"/>
    </row>
    <row r="119" spans="1:141" s="121" customFormat="1" ht="61.5" customHeight="1" x14ac:dyDescent="0.25">
      <c r="A119" s="1146"/>
      <c r="B119" s="1124"/>
      <c r="C119" s="1193"/>
      <c r="D119" s="1190" t="s">
        <v>338</v>
      </c>
      <c r="E119" s="1190"/>
      <c r="F119" s="1191" t="s">
        <v>415</v>
      </c>
      <c r="G119" s="1191"/>
      <c r="H119" s="1191"/>
      <c r="I119" s="1191"/>
      <c r="J119" s="1191"/>
      <c r="K119" s="1191"/>
      <c r="L119" s="1191"/>
      <c r="M119" s="1191"/>
      <c r="N119" s="1191"/>
      <c r="O119" s="118"/>
      <c r="P119" s="118"/>
      <c r="Q119" s="1340"/>
      <c r="R119" s="1341"/>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6"/>
      <c r="CB119" s="106"/>
      <c r="CC119" s="106"/>
      <c r="CD119" s="106"/>
      <c r="CE119" s="106"/>
      <c r="CF119" s="106"/>
      <c r="CG119" s="106"/>
      <c r="CH119" s="106"/>
      <c r="CI119" s="106"/>
      <c r="CJ119" s="106"/>
      <c r="CK119" s="106"/>
      <c r="CL119" s="106"/>
      <c r="CM119" s="106"/>
      <c r="CN119" s="106"/>
      <c r="CO119" s="106"/>
      <c r="CP119" s="106"/>
      <c r="CQ119" s="106"/>
      <c r="CR119" s="106"/>
      <c r="CS119" s="106"/>
      <c r="CT119" s="106"/>
      <c r="CU119" s="106"/>
      <c r="CV119" s="106"/>
      <c r="CW119" s="106"/>
      <c r="CX119" s="106"/>
      <c r="CY119" s="106"/>
      <c r="CZ119" s="106"/>
      <c r="DA119" s="106"/>
      <c r="DB119" s="106"/>
      <c r="DC119" s="106"/>
      <c r="DD119" s="106"/>
      <c r="DE119" s="106"/>
      <c r="DF119" s="106"/>
      <c r="DG119" s="106"/>
      <c r="DH119" s="106"/>
      <c r="DI119" s="106"/>
      <c r="DJ119" s="106"/>
      <c r="DK119" s="106"/>
      <c r="DL119" s="106"/>
      <c r="DM119" s="106"/>
      <c r="DN119" s="106"/>
      <c r="DO119" s="106"/>
      <c r="DP119" s="106"/>
      <c r="DQ119" s="106"/>
      <c r="DR119" s="106"/>
      <c r="DS119" s="106"/>
      <c r="DT119" s="106"/>
      <c r="DU119" s="106"/>
      <c r="DV119" s="106"/>
      <c r="DW119" s="106"/>
      <c r="DX119" s="106"/>
      <c r="DY119" s="106"/>
      <c r="DZ119" s="106"/>
      <c r="EA119" s="106"/>
      <c r="EB119" s="106"/>
      <c r="EC119" s="106"/>
      <c r="ED119" s="106"/>
      <c r="EE119" s="106"/>
      <c r="EF119" s="106"/>
      <c r="EG119" s="106"/>
      <c r="EH119" s="106"/>
      <c r="EI119" s="106"/>
      <c r="EJ119" s="106"/>
      <c r="EK119" s="106"/>
    </row>
    <row r="120" spans="1:141" s="121" customFormat="1" ht="30" customHeight="1" x14ac:dyDescent="0.25">
      <c r="A120" s="1146"/>
      <c r="B120" s="1125"/>
      <c r="C120" s="1193"/>
      <c r="D120" s="1174" t="s">
        <v>387</v>
      </c>
      <c r="E120" s="1175"/>
      <c r="F120" s="1205" t="s">
        <v>416</v>
      </c>
      <c r="G120" s="1205"/>
      <c r="H120" s="1205"/>
      <c r="I120" s="1205"/>
      <c r="J120" s="1205"/>
      <c r="K120" s="1205"/>
      <c r="L120" s="1205"/>
      <c r="M120" s="1205"/>
      <c r="N120" s="1205"/>
      <c r="O120" s="118"/>
      <c r="P120" s="118"/>
      <c r="Q120" s="1340"/>
      <c r="R120" s="1341"/>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c r="CA120" s="106"/>
      <c r="CB120" s="106"/>
      <c r="CC120" s="106"/>
      <c r="CD120" s="106"/>
      <c r="CE120" s="106"/>
      <c r="CF120" s="106"/>
      <c r="CG120" s="106"/>
      <c r="CH120" s="106"/>
      <c r="CI120" s="106"/>
      <c r="CJ120" s="106"/>
      <c r="CK120" s="106"/>
      <c r="CL120" s="106"/>
      <c r="CM120" s="106"/>
      <c r="CN120" s="106"/>
      <c r="CO120" s="106"/>
      <c r="CP120" s="106"/>
      <c r="CQ120" s="106"/>
      <c r="CR120" s="106"/>
      <c r="CS120" s="106"/>
      <c r="CT120" s="106"/>
      <c r="CU120" s="106"/>
      <c r="CV120" s="106"/>
      <c r="CW120" s="106"/>
      <c r="CX120" s="106"/>
      <c r="CY120" s="106"/>
      <c r="CZ120" s="106"/>
      <c r="DA120" s="106"/>
      <c r="DB120" s="106"/>
      <c r="DC120" s="106"/>
      <c r="DD120" s="106"/>
      <c r="DE120" s="106"/>
      <c r="DF120" s="106"/>
      <c r="DG120" s="106"/>
      <c r="DH120" s="106"/>
      <c r="DI120" s="106"/>
      <c r="DJ120" s="106"/>
      <c r="DK120" s="106"/>
      <c r="DL120" s="106"/>
      <c r="DM120" s="106"/>
      <c r="DN120" s="106"/>
      <c r="DO120" s="106"/>
      <c r="DP120" s="106"/>
      <c r="DQ120" s="106"/>
      <c r="DR120" s="106"/>
      <c r="DS120" s="106"/>
      <c r="DT120" s="106"/>
      <c r="DU120" s="106"/>
      <c r="DV120" s="106"/>
      <c r="DW120" s="106"/>
      <c r="DX120" s="106"/>
      <c r="DY120" s="106"/>
      <c r="DZ120" s="106"/>
      <c r="EA120" s="106"/>
      <c r="EB120" s="106"/>
      <c r="EC120" s="106"/>
      <c r="ED120" s="106"/>
      <c r="EE120" s="106"/>
      <c r="EF120" s="106"/>
      <c r="EG120" s="106"/>
      <c r="EH120" s="106"/>
      <c r="EI120" s="106"/>
      <c r="EJ120" s="106"/>
      <c r="EK120" s="106"/>
    </row>
    <row r="121" spans="1:141" s="116" customFormat="1" ht="11.25" customHeight="1" x14ac:dyDescent="0.2">
      <c r="A121" s="1146" t="s">
        <v>417</v>
      </c>
      <c r="B121" s="1123"/>
      <c r="C121" s="1193" t="s">
        <v>418</v>
      </c>
      <c r="D121" s="1208" t="s">
        <v>419</v>
      </c>
      <c r="E121" s="1208"/>
      <c r="F121" s="1208"/>
      <c r="G121" s="1208"/>
      <c r="H121" s="1208"/>
      <c r="I121" s="1208"/>
      <c r="J121" s="1208"/>
      <c r="K121" s="1208"/>
      <c r="L121" s="1208"/>
      <c r="M121" s="1208"/>
      <c r="N121" s="1208"/>
      <c r="O121" s="1158" t="s">
        <v>52</v>
      </c>
      <c r="P121" s="1158" t="s">
        <v>331</v>
      </c>
      <c r="Q121" s="1342" t="s">
        <v>332</v>
      </c>
      <c r="R121" s="1343"/>
    </row>
    <row r="122" spans="1:141" s="116" customFormat="1" ht="15" customHeight="1" x14ac:dyDescent="0.2">
      <c r="A122" s="1146"/>
      <c r="B122" s="1124"/>
      <c r="C122" s="1193"/>
      <c r="D122" s="1208" t="s">
        <v>333</v>
      </c>
      <c r="E122" s="1208"/>
      <c r="F122" s="1208" t="s">
        <v>334</v>
      </c>
      <c r="G122" s="1208"/>
      <c r="H122" s="1208"/>
      <c r="I122" s="1208"/>
      <c r="J122" s="1208"/>
      <c r="K122" s="1208"/>
      <c r="L122" s="1208"/>
      <c r="M122" s="1208"/>
      <c r="N122" s="1208"/>
      <c r="O122" s="1158"/>
      <c r="P122" s="1158"/>
      <c r="Q122" s="1344"/>
      <c r="R122" s="1345"/>
    </row>
    <row r="123" spans="1:141" s="116" customFormat="1" ht="64.5" customHeight="1" x14ac:dyDescent="0.2">
      <c r="A123" s="1146"/>
      <c r="B123" s="1124"/>
      <c r="C123" s="1193"/>
      <c r="D123" s="1204" t="s">
        <v>387</v>
      </c>
      <c r="E123" s="1204"/>
      <c r="F123" s="1205" t="s">
        <v>420</v>
      </c>
      <c r="G123" s="1206"/>
      <c r="H123" s="1206"/>
      <c r="I123" s="1206"/>
      <c r="J123" s="1206"/>
      <c r="K123" s="1206"/>
      <c r="L123" s="1206"/>
      <c r="M123" s="1206"/>
      <c r="N123" s="1206"/>
      <c r="O123" s="119"/>
      <c r="P123" s="119"/>
      <c r="Q123" s="1214"/>
      <c r="R123" s="1472"/>
    </row>
    <row r="124" spans="1:141" s="116" customFormat="1" ht="165" customHeight="1" x14ac:dyDescent="0.2">
      <c r="A124" s="1146"/>
      <c r="B124" s="1124"/>
      <c r="C124" s="1193"/>
      <c r="D124" s="1190" t="s">
        <v>421</v>
      </c>
      <c r="E124" s="1190"/>
      <c r="F124" s="1191" t="s">
        <v>422</v>
      </c>
      <c r="G124" s="1228"/>
      <c r="H124" s="1228"/>
      <c r="I124" s="1228"/>
      <c r="J124" s="1228"/>
      <c r="K124" s="1228"/>
      <c r="L124" s="1228"/>
      <c r="M124" s="1228"/>
      <c r="N124" s="1228"/>
      <c r="O124" s="119"/>
      <c r="P124" s="119"/>
      <c r="Q124" s="1214"/>
      <c r="R124" s="1472"/>
    </row>
    <row r="125" spans="1:141" s="116" customFormat="1" ht="63" customHeight="1" x14ac:dyDescent="0.2">
      <c r="A125" s="1146"/>
      <c r="B125" s="1124"/>
      <c r="C125" s="1193"/>
      <c r="D125" s="1204" t="s">
        <v>351</v>
      </c>
      <c r="E125" s="1204"/>
      <c r="F125" s="1205" t="s">
        <v>423</v>
      </c>
      <c r="G125" s="1205"/>
      <c r="H125" s="1205"/>
      <c r="I125" s="1205"/>
      <c r="J125" s="1205"/>
      <c r="K125" s="1205"/>
      <c r="L125" s="1205"/>
      <c r="M125" s="1205"/>
      <c r="N125" s="1205"/>
      <c r="O125" s="119"/>
      <c r="P125" s="119"/>
      <c r="Q125" s="1214"/>
      <c r="R125" s="1472"/>
    </row>
    <row r="126" spans="1:141" s="116" customFormat="1" ht="30.75" customHeight="1" x14ac:dyDescent="0.2">
      <c r="A126" s="1146"/>
      <c r="B126" s="1125"/>
      <c r="C126" s="1193"/>
      <c r="D126" s="1204" t="s">
        <v>424</v>
      </c>
      <c r="E126" s="1204"/>
      <c r="F126" s="1205" t="s">
        <v>425</v>
      </c>
      <c r="G126" s="1205"/>
      <c r="H126" s="1205"/>
      <c r="I126" s="1205"/>
      <c r="J126" s="1205"/>
      <c r="K126" s="1205"/>
      <c r="L126" s="1205"/>
      <c r="M126" s="1205"/>
      <c r="N126" s="1205"/>
      <c r="O126" s="119"/>
      <c r="P126" s="119"/>
      <c r="Q126" s="1214"/>
      <c r="R126" s="1472"/>
    </row>
    <row r="127" spans="1:141" s="116" customFormat="1" ht="11.25" customHeight="1" x14ac:dyDescent="0.2">
      <c r="A127" s="1324" t="s">
        <v>426</v>
      </c>
      <c r="B127" s="1120"/>
      <c r="C127" s="1193" t="s">
        <v>418</v>
      </c>
      <c r="D127" s="1207" t="s">
        <v>427</v>
      </c>
      <c r="E127" s="1207"/>
      <c r="F127" s="1207"/>
      <c r="G127" s="1207"/>
      <c r="H127" s="1207"/>
      <c r="I127" s="1207"/>
      <c r="J127" s="1207"/>
      <c r="K127" s="1207"/>
      <c r="L127" s="1207"/>
      <c r="M127" s="1207"/>
      <c r="N127" s="1207"/>
      <c r="O127" s="1158" t="s">
        <v>52</v>
      </c>
      <c r="P127" s="1158" t="s">
        <v>331</v>
      </c>
      <c r="Q127" s="1342" t="s">
        <v>332</v>
      </c>
      <c r="R127" s="1343"/>
    </row>
    <row r="128" spans="1:141" s="116" customFormat="1" ht="15" customHeight="1" x14ac:dyDescent="0.2">
      <c r="A128" s="1324"/>
      <c r="B128" s="1121"/>
      <c r="C128" s="1193"/>
      <c r="D128" s="1208" t="s">
        <v>333</v>
      </c>
      <c r="E128" s="1208"/>
      <c r="F128" s="1208" t="s">
        <v>334</v>
      </c>
      <c r="G128" s="1208"/>
      <c r="H128" s="1208"/>
      <c r="I128" s="1208"/>
      <c r="J128" s="1208"/>
      <c r="K128" s="1208"/>
      <c r="L128" s="1208"/>
      <c r="M128" s="1208"/>
      <c r="N128" s="1208"/>
      <c r="O128" s="1158"/>
      <c r="P128" s="1158"/>
      <c r="Q128" s="1344"/>
      <c r="R128" s="1345"/>
    </row>
    <row r="129" spans="1:18" s="116" customFormat="1" ht="60.75" customHeight="1" x14ac:dyDescent="0.2">
      <c r="A129" s="1324"/>
      <c r="B129" s="1121"/>
      <c r="C129" s="1193"/>
      <c r="D129" s="1204" t="s">
        <v>428</v>
      </c>
      <c r="E129" s="1204"/>
      <c r="F129" s="1205" t="s">
        <v>429</v>
      </c>
      <c r="G129" s="1205"/>
      <c r="H129" s="1205"/>
      <c r="I129" s="1205"/>
      <c r="J129" s="1205"/>
      <c r="K129" s="1205"/>
      <c r="L129" s="1205"/>
      <c r="M129" s="1205"/>
      <c r="N129" s="1205"/>
      <c r="O129" s="118"/>
      <c r="P129" s="118"/>
      <c r="Q129" s="1340"/>
      <c r="R129" s="1341"/>
    </row>
    <row r="130" spans="1:18" s="116" customFormat="1" ht="28.5" customHeight="1" x14ac:dyDescent="0.2">
      <c r="A130" s="1324"/>
      <c r="B130" s="1121"/>
      <c r="C130" s="1193"/>
      <c r="D130" s="1204" t="s">
        <v>430</v>
      </c>
      <c r="E130" s="1204"/>
      <c r="F130" s="1205" t="s">
        <v>431</v>
      </c>
      <c r="G130" s="1205"/>
      <c r="H130" s="1205"/>
      <c r="I130" s="1205"/>
      <c r="J130" s="1205"/>
      <c r="K130" s="1205"/>
      <c r="L130" s="1205"/>
      <c r="M130" s="1205"/>
      <c r="N130" s="1205"/>
      <c r="O130" s="118"/>
      <c r="P130" s="118"/>
      <c r="Q130" s="1340"/>
      <c r="R130" s="1341"/>
    </row>
    <row r="131" spans="1:18" s="116" customFormat="1" ht="41.25" customHeight="1" x14ac:dyDescent="0.2">
      <c r="A131" s="1324"/>
      <c r="B131" s="1122"/>
      <c r="C131" s="1193"/>
      <c r="D131" s="1204" t="s">
        <v>387</v>
      </c>
      <c r="E131" s="1204"/>
      <c r="F131" s="1205" t="s">
        <v>432</v>
      </c>
      <c r="G131" s="1206"/>
      <c r="H131" s="1206"/>
      <c r="I131" s="1206"/>
      <c r="J131" s="1206"/>
      <c r="K131" s="1206"/>
      <c r="L131" s="1206"/>
      <c r="M131" s="1206"/>
      <c r="N131" s="1206"/>
      <c r="O131" s="119"/>
      <c r="P131" s="119"/>
      <c r="Q131" s="1214"/>
      <c r="R131" s="1472"/>
    </row>
    <row r="132" spans="1:18" s="116" customFormat="1" ht="15" customHeight="1" x14ac:dyDescent="0.2">
      <c r="A132" s="1324" t="s">
        <v>433</v>
      </c>
      <c r="B132" s="1120"/>
      <c r="C132" s="1193" t="s">
        <v>418</v>
      </c>
      <c r="D132" s="1207" t="s">
        <v>434</v>
      </c>
      <c r="E132" s="1207"/>
      <c r="F132" s="1207"/>
      <c r="G132" s="1207"/>
      <c r="H132" s="1207"/>
      <c r="I132" s="1207"/>
      <c r="J132" s="1207"/>
      <c r="K132" s="1207"/>
      <c r="L132" s="1207"/>
      <c r="M132" s="1207"/>
      <c r="N132" s="1207"/>
      <c r="O132" s="1158" t="s">
        <v>52</v>
      </c>
      <c r="P132" s="1158" t="s">
        <v>331</v>
      </c>
      <c r="Q132" s="1342" t="s">
        <v>332</v>
      </c>
      <c r="R132" s="1343"/>
    </row>
    <row r="133" spans="1:18" s="116" customFormat="1" ht="12.75" customHeight="1" x14ac:dyDescent="0.2">
      <c r="A133" s="1324"/>
      <c r="B133" s="1121"/>
      <c r="C133" s="1193"/>
      <c r="D133" s="1208" t="s">
        <v>333</v>
      </c>
      <c r="E133" s="1208"/>
      <c r="F133" s="1208" t="s">
        <v>334</v>
      </c>
      <c r="G133" s="1208"/>
      <c r="H133" s="1208"/>
      <c r="I133" s="1208"/>
      <c r="J133" s="1208"/>
      <c r="K133" s="1208"/>
      <c r="L133" s="1208"/>
      <c r="M133" s="1208"/>
      <c r="N133" s="1208"/>
      <c r="O133" s="1158"/>
      <c r="P133" s="1158"/>
      <c r="Q133" s="1344"/>
      <c r="R133" s="1345"/>
    </row>
    <row r="134" spans="1:18" s="116" customFormat="1" ht="63.75" customHeight="1" x14ac:dyDescent="0.2">
      <c r="A134" s="1324"/>
      <c r="B134" s="1121"/>
      <c r="C134" s="1193"/>
      <c r="D134" s="1204" t="s">
        <v>428</v>
      </c>
      <c r="E134" s="1204"/>
      <c r="F134" s="1205" t="s">
        <v>429</v>
      </c>
      <c r="G134" s="1205"/>
      <c r="H134" s="1205"/>
      <c r="I134" s="1205"/>
      <c r="J134" s="1205"/>
      <c r="K134" s="1205"/>
      <c r="L134" s="1205"/>
      <c r="M134" s="1205"/>
      <c r="N134" s="1205"/>
      <c r="O134" s="118"/>
      <c r="P134" s="118"/>
      <c r="Q134" s="1340"/>
      <c r="R134" s="1341"/>
    </row>
    <row r="135" spans="1:18" s="116" customFormat="1" ht="41.25" customHeight="1" x14ac:dyDescent="0.2">
      <c r="A135" s="1324"/>
      <c r="B135" s="1121"/>
      <c r="C135" s="1193"/>
      <c r="D135" s="1204" t="s">
        <v>430</v>
      </c>
      <c r="E135" s="1204"/>
      <c r="F135" s="1205" t="s">
        <v>431</v>
      </c>
      <c r="G135" s="1205"/>
      <c r="H135" s="1205"/>
      <c r="I135" s="1205"/>
      <c r="J135" s="1205"/>
      <c r="K135" s="1205"/>
      <c r="L135" s="1205"/>
      <c r="M135" s="1205"/>
      <c r="N135" s="1205"/>
      <c r="O135" s="118"/>
      <c r="P135" s="118"/>
      <c r="Q135" s="1340"/>
      <c r="R135" s="1341"/>
    </row>
    <row r="136" spans="1:18" s="116" customFormat="1" ht="41.25" customHeight="1" x14ac:dyDescent="0.2">
      <c r="A136" s="1324"/>
      <c r="B136" s="1122"/>
      <c r="C136" s="1193"/>
      <c r="D136" s="1204" t="s">
        <v>387</v>
      </c>
      <c r="E136" s="1204"/>
      <c r="F136" s="1205" t="s">
        <v>432</v>
      </c>
      <c r="G136" s="1206"/>
      <c r="H136" s="1206"/>
      <c r="I136" s="1206"/>
      <c r="J136" s="1206"/>
      <c r="K136" s="1206"/>
      <c r="L136" s="1206"/>
      <c r="M136" s="1206"/>
      <c r="N136" s="1206"/>
      <c r="O136" s="119"/>
      <c r="P136" s="119"/>
      <c r="Q136" s="1473"/>
      <c r="R136" s="1474"/>
    </row>
    <row r="137" spans="1:18" s="116" customFormat="1" ht="16.5" customHeight="1" x14ac:dyDescent="0.2">
      <c r="A137" s="1324" t="s">
        <v>435</v>
      </c>
      <c r="B137" s="1120"/>
      <c r="C137" s="1242" t="s">
        <v>418</v>
      </c>
      <c r="D137" s="1332" t="s">
        <v>436</v>
      </c>
      <c r="E137" s="1333"/>
      <c r="F137" s="1333"/>
      <c r="G137" s="1333"/>
      <c r="H137" s="1333"/>
      <c r="I137" s="1333"/>
      <c r="J137" s="1333"/>
      <c r="K137" s="1333"/>
      <c r="L137" s="1333"/>
      <c r="M137" s="1333"/>
      <c r="N137" s="1333"/>
      <c r="O137" s="1325" t="s">
        <v>52</v>
      </c>
      <c r="P137" s="1325" t="s">
        <v>331</v>
      </c>
      <c r="Q137" s="1402" t="s">
        <v>332</v>
      </c>
      <c r="R137" s="1403"/>
    </row>
    <row r="138" spans="1:18" s="116" customFormat="1" ht="14.1" customHeight="1" x14ac:dyDescent="0.2">
      <c r="A138" s="1324"/>
      <c r="B138" s="1121"/>
      <c r="C138" s="1242"/>
      <c r="D138" s="1327" t="s">
        <v>333</v>
      </c>
      <c r="E138" s="1328"/>
      <c r="F138" s="1328" t="s">
        <v>334</v>
      </c>
      <c r="G138" s="1328"/>
      <c r="H138" s="1328"/>
      <c r="I138" s="1328"/>
      <c r="J138" s="1328"/>
      <c r="K138" s="1328"/>
      <c r="L138" s="1328"/>
      <c r="M138" s="1328"/>
      <c r="N138" s="1328"/>
      <c r="O138" s="1326"/>
      <c r="P138" s="1326"/>
      <c r="Q138" s="1404"/>
      <c r="R138" s="1405"/>
    </row>
    <row r="139" spans="1:18" s="116" customFormat="1" ht="75.75" customHeight="1" x14ac:dyDescent="0.2">
      <c r="A139" s="1324"/>
      <c r="B139" s="1121"/>
      <c r="C139" s="1193"/>
      <c r="D139" s="1330" t="s">
        <v>437</v>
      </c>
      <c r="E139" s="1330"/>
      <c r="F139" s="1329" t="s">
        <v>438</v>
      </c>
      <c r="G139" s="1329"/>
      <c r="H139" s="1329"/>
      <c r="I139" s="1329"/>
      <c r="J139" s="1329"/>
      <c r="K139" s="1329"/>
      <c r="L139" s="1329"/>
      <c r="M139" s="1329"/>
      <c r="N139" s="1329"/>
      <c r="O139" s="117"/>
      <c r="P139" s="117"/>
      <c r="Q139" s="1456"/>
      <c r="R139" s="1457"/>
    </row>
    <row r="140" spans="1:18" s="116" customFormat="1" ht="69" customHeight="1" x14ac:dyDescent="0.2">
      <c r="A140" s="1324"/>
      <c r="B140" s="1121"/>
      <c r="C140" s="1193"/>
      <c r="D140" s="1204" t="s">
        <v>437</v>
      </c>
      <c r="E140" s="1204"/>
      <c r="F140" s="1205" t="s">
        <v>439</v>
      </c>
      <c r="G140" s="1205"/>
      <c r="H140" s="1205"/>
      <c r="I140" s="1205"/>
      <c r="J140" s="1205"/>
      <c r="K140" s="1205"/>
      <c r="L140" s="1205"/>
      <c r="M140" s="1205"/>
      <c r="N140" s="1205"/>
      <c r="O140" s="118"/>
      <c r="P140" s="118"/>
      <c r="Q140" s="1340"/>
      <c r="R140" s="1341"/>
    </row>
    <row r="141" spans="1:18" s="116" customFormat="1" ht="32.25" customHeight="1" x14ac:dyDescent="0.2">
      <c r="A141" s="1324"/>
      <c r="B141" s="1122"/>
      <c r="C141" s="1193"/>
      <c r="D141" s="1204" t="s">
        <v>440</v>
      </c>
      <c r="E141" s="1204"/>
      <c r="F141" s="1205" t="s">
        <v>441</v>
      </c>
      <c r="G141" s="1205"/>
      <c r="H141" s="1205"/>
      <c r="I141" s="1205"/>
      <c r="J141" s="1205"/>
      <c r="K141" s="1205"/>
      <c r="L141" s="1205"/>
      <c r="M141" s="1205"/>
      <c r="N141" s="1205"/>
      <c r="O141" s="118"/>
      <c r="P141" s="118"/>
      <c r="Q141" s="1340"/>
      <c r="R141" s="1341"/>
    </row>
    <row r="142" spans="1:18" s="116" customFormat="1" ht="15.75" customHeight="1" x14ac:dyDescent="0.2">
      <c r="A142" s="1324" t="s">
        <v>442</v>
      </c>
      <c r="B142" s="1120"/>
      <c r="C142" s="1193" t="s">
        <v>418</v>
      </c>
      <c r="D142" s="1213" t="s">
        <v>443</v>
      </c>
      <c r="E142" s="1213"/>
      <c r="F142" s="1213"/>
      <c r="G142" s="1213"/>
      <c r="H142" s="1213"/>
      <c r="I142" s="1213"/>
      <c r="J142" s="1213"/>
      <c r="K142" s="1213"/>
      <c r="L142" s="1213"/>
      <c r="M142" s="1213"/>
      <c r="N142" s="1213"/>
      <c r="O142" s="1158" t="s">
        <v>52</v>
      </c>
      <c r="P142" s="1158" t="s">
        <v>331</v>
      </c>
      <c r="Q142" s="1342" t="s">
        <v>332</v>
      </c>
      <c r="R142" s="1343"/>
    </row>
    <row r="143" spans="1:18" s="116" customFormat="1" ht="21" customHeight="1" x14ac:dyDescent="0.2">
      <c r="A143" s="1324"/>
      <c r="B143" s="1121"/>
      <c r="C143" s="1193"/>
      <c r="D143" s="1158" t="s">
        <v>333</v>
      </c>
      <c r="E143" s="1158"/>
      <c r="F143" s="1158" t="s">
        <v>371</v>
      </c>
      <c r="G143" s="1158"/>
      <c r="H143" s="1158"/>
      <c r="I143" s="1158"/>
      <c r="J143" s="1158"/>
      <c r="K143" s="1158"/>
      <c r="L143" s="1158"/>
      <c r="M143" s="1158"/>
      <c r="N143" s="1158"/>
      <c r="O143" s="1158"/>
      <c r="P143" s="1158"/>
      <c r="Q143" s="1344"/>
      <c r="R143" s="1345"/>
    </row>
    <row r="144" spans="1:18" s="116" customFormat="1" ht="33.75" customHeight="1" x14ac:dyDescent="0.2">
      <c r="A144" s="1324"/>
      <c r="B144" s="1121"/>
      <c r="C144" s="1193"/>
      <c r="D144" s="1204" t="s">
        <v>387</v>
      </c>
      <c r="E144" s="1204"/>
      <c r="F144" s="1205" t="s">
        <v>444</v>
      </c>
      <c r="G144" s="1205"/>
      <c r="H144" s="1205"/>
      <c r="I144" s="1205"/>
      <c r="J144" s="1205"/>
      <c r="K144" s="1205"/>
      <c r="L144" s="1205"/>
      <c r="M144" s="1205"/>
      <c r="N144" s="1205"/>
      <c r="O144" s="118"/>
      <c r="P144" s="118"/>
      <c r="Q144" s="1340"/>
      <c r="R144" s="1341"/>
    </row>
    <row r="145" spans="1:18" s="116" customFormat="1" ht="18" customHeight="1" x14ac:dyDescent="0.2">
      <c r="A145" s="1324"/>
      <c r="B145" s="1122"/>
      <c r="C145" s="1193"/>
      <c r="D145" s="1331" t="s">
        <v>445</v>
      </c>
      <c r="E145" s="1331"/>
      <c r="F145" s="1205" t="s">
        <v>446</v>
      </c>
      <c r="G145" s="1205"/>
      <c r="H145" s="1205"/>
      <c r="I145" s="1205"/>
      <c r="J145" s="1205"/>
      <c r="K145" s="1205"/>
      <c r="L145" s="1205"/>
      <c r="M145" s="1205"/>
      <c r="N145" s="1205"/>
      <c r="O145" s="118"/>
      <c r="P145" s="118"/>
      <c r="Q145" s="1340"/>
      <c r="R145" s="1341"/>
    </row>
    <row r="146" spans="1:18" s="116" customFormat="1" ht="21.75" customHeight="1" x14ac:dyDescent="0.2">
      <c r="A146" s="1324" t="s">
        <v>291</v>
      </c>
      <c r="B146" s="1120"/>
      <c r="C146" s="1193" t="s">
        <v>418</v>
      </c>
      <c r="D146" s="1213" t="s">
        <v>447</v>
      </c>
      <c r="E146" s="1213"/>
      <c r="F146" s="1213"/>
      <c r="G146" s="1213"/>
      <c r="H146" s="1213"/>
      <c r="I146" s="1213"/>
      <c r="J146" s="1213"/>
      <c r="K146" s="1213"/>
      <c r="L146" s="1213"/>
      <c r="M146" s="1213"/>
      <c r="N146" s="1213"/>
      <c r="O146" s="1158" t="s">
        <v>52</v>
      </c>
      <c r="P146" s="1158" t="s">
        <v>331</v>
      </c>
      <c r="Q146" s="1342" t="s">
        <v>332</v>
      </c>
      <c r="R146" s="1343"/>
    </row>
    <row r="147" spans="1:18" s="116" customFormat="1" ht="18" customHeight="1" x14ac:dyDescent="0.2">
      <c r="A147" s="1324"/>
      <c r="B147" s="1121"/>
      <c r="C147" s="1193"/>
      <c r="D147" s="1158" t="s">
        <v>333</v>
      </c>
      <c r="E147" s="1158"/>
      <c r="F147" s="1158" t="s">
        <v>334</v>
      </c>
      <c r="G147" s="1158"/>
      <c r="H147" s="1158"/>
      <c r="I147" s="1158"/>
      <c r="J147" s="1158"/>
      <c r="K147" s="1158"/>
      <c r="L147" s="1158"/>
      <c r="M147" s="1158"/>
      <c r="N147" s="1158"/>
      <c r="O147" s="1158"/>
      <c r="P147" s="1158"/>
      <c r="Q147" s="1344"/>
      <c r="R147" s="1345"/>
    </row>
    <row r="148" spans="1:18" s="116" customFormat="1" ht="45.75" customHeight="1" x14ac:dyDescent="0.2">
      <c r="A148" s="1324"/>
      <c r="B148" s="1121"/>
      <c r="C148" s="1193"/>
      <c r="D148" s="1204" t="s">
        <v>387</v>
      </c>
      <c r="E148" s="1204"/>
      <c r="F148" s="1205" t="s">
        <v>448</v>
      </c>
      <c r="G148" s="1205"/>
      <c r="H148" s="1205"/>
      <c r="I148" s="1205"/>
      <c r="J148" s="1205"/>
      <c r="K148" s="1205"/>
      <c r="L148" s="1205"/>
      <c r="M148" s="1205"/>
      <c r="N148" s="1205"/>
      <c r="O148" s="118"/>
      <c r="P148" s="118"/>
      <c r="Q148" s="1340"/>
      <c r="R148" s="1341"/>
    </row>
    <row r="149" spans="1:18" s="116" customFormat="1" ht="33.75" customHeight="1" x14ac:dyDescent="0.2">
      <c r="A149" s="1324"/>
      <c r="B149" s="1122"/>
      <c r="C149" s="1193"/>
      <c r="D149" s="1331" t="s">
        <v>411</v>
      </c>
      <c r="E149" s="1331"/>
      <c r="F149" s="1205" t="s">
        <v>449</v>
      </c>
      <c r="G149" s="1205"/>
      <c r="H149" s="1205"/>
      <c r="I149" s="1205"/>
      <c r="J149" s="1205"/>
      <c r="K149" s="1205"/>
      <c r="L149" s="1205"/>
      <c r="M149" s="1205"/>
      <c r="N149" s="1205"/>
      <c r="O149" s="118"/>
      <c r="P149" s="118"/>
      <c r="Q149" s="1340"/>
      <c r="R149" s="1341"/>
    </row>
    <row r="150" spans="1:18" s="116" customFormat="1" ht="15" customHeight="1" x14ac:dyDescent="0.2">
      <c r="A150" s="1324" t="s">
        <v>294</v>
      </c>
      <c r="B150" s="1120"/>
      <c r="C150" s="1193" t="s">
        <v>418</v>
      </c>
      <c r="D150" s="1213" t="s">
        <v>450</v>
      </c>
      <c r="E150" s="1213"/>
      <c r="F150" s="1213"/>
      <c r="G150" s="1213"/>
      <c r="H150" s="1213"/>
      <c r="I150" s="1213"/>
      <c r="J150" s="1213"/>
      <c r="K150" s="1213"/>
      <c r="L150" s="1213"/>
      <c r="M150" s="1213"/>
      <c r="N150" s="1213"/>
      <c r="O150" s="1158" t="s">
        <v>52</v>
      </c>
      <c r="P150" s="1158" t="s">
        <v>331</v>
      </c>
      <c r="Q150" s="1342" t="s">
        <v>332</v>
      </c>
      <c r="R150" s="1343"/>
    </row>
    <row r="151" spans="1:18" s="116" customFormat="1" ht="12.75" customHeight="1" x14ac:dyDescent="0.2">
      <c r="A151" s="1324"/>
      <c r="B151" s="1121"/>
      <c r="C151" s="1193"/>
      <c r="D151" s="1158" t="s">
        <v>333</v>
      </c>
      <c r="E151" s="1158"/>
      <c r="F151" s="1158" t="s">
        <v>371</v>
      </c>
      <c r="G151" s="1158"/>
      <c r="H151" s="1158"/>
      <c r="I151" s="1158"/>
      <c r="J151" s="1158"/>
      <c r="K151" s="1158"/>
      <c r="L151" s="1158"/>
      <c r="M151" s="1158"/>
      <c r="N151" s="1158"/>
      <c r="O151" s="1158"/>
      <c r="P151" s="1158"/>
      <c r="Q151" s="1344"/>
      <c r="R151" s="1345"/>
    </row>
    <row r="152" spans="1:18" s="116" customFormat="1" ht="47.25" customHeight="1" x14ac:dyDescent="0.2">
      <c r="A152" s="1324"/>
      <c r="B152" s="1121"/>
      <c r="C152" s="1193"/>
      <c r="D152" s="1204" t="s">
        <v>387</v>
      </c>
      <c r="E152" s="1204"/>
      <c r="F152" s="1205" t="s">
        <v>451</v>
      </c>
      <c r="G152" s="1205"/>
      <c r="H152" s="1205"/>
      <c r="I152" s="1205"/>
      <c r="J152" s="1205"/>
      <c r="K152" s="1205"/>
      <c r="L152" s="1205"/>
      <c r="M152" s="1205"/>
      <c r="N152" s="1205"/>
      <c r="O152" s="118"/>
      <c r="P152" s="118"/>
      <c r="Q152" s="1340"/>
      <c r="R152" s="1341"/>
    </row>
    <row r="153" spans="1:18" s="116" customFormat="1" ht="45.75" customHeight="1" x14ac:dyDescent="0.2">
      <c r="A153" s="1324"/>
      <c r="B153" s="1122"/>
      <c r="C153" s="1193"/>
      <c r="D153" s="1331" t="s">
        <v>437</v>
      </c>
      <c r="E153" s="1331"/>
      <c r="F153" s="1205" t="s">
        <v>452</v>
      </c>
      <c r="G153" s="1205"/>
      <c r="H153" s="1205"/>
      <c r="I153" s="1205"/>
      <c r="J153" s="1205"/>
      <c r="K153" s="1205"/>
      <c r="L153" s="1205"/>
      <c r="M153" s="1205"/>
      <c r="N153" s="1205"/>
      <c r="O153" s="118"/>
      <c r="P153" s="118"/>
      <c r="Q153" s="1340"/>
      <c r="R153" s="1341"/>
    </row>
    <row r="154" spans="1:18" s="116" customFormat="1" ht="15" customHeight="1" x14ac:dyDescent="0.2">
      <c r="A154" s="1324" t="s">
        <v>299</v>
      </c>
      <c r="B154" s="1120"/>
      <c r="C154" s="1219" t="s">
        <v>418</v>
      </c>
      <c r="D154" s="1213" t="s">
        <v>453</v>
      </c>
      <c r="E154" s="1213"/>
      <c r="F154" s="1213"/>
      <c r="G154" s="1213"/>
      <c r="H154" s="1213"/>
      <c r="I154" s="1213"/>
      <c r="J154" s="1213"/>
      <c r="K154" s="1213"/>
      <c r="L154" s="1213"/>
      <c r="M154" s="1213"/>
      <c r="N154" s="1213"/>
      <c r="O154" s="1158" t="s">
        <v>52</v>
      </c>
      <c r="P154" s="1158" t="s">
        <v>331</v>
      </c>
      <c r="Q154" s="1342" t="s">
        <v>332</v>
      </c>
      <c r="R154" s="1343"/>
    </row>
    <row r="155" spans="1:18" s="116" customFormat="1" ht="12.75" customHeight="1" x14ac:dyDescent="0.2">
      <c r="A155" s="1324"/>
      <c r="B155" s="1121"/>
      <c r="C155" s="1219"/>
      <c r="D155" s="1158" t="s">
        <v>333</v>
      </c>
      <c r="E155" s="1158"/>
      <c r="F155" s="1158" t="s">
        <v>371</v>
      </c>
      <c r="G155" s="1158"/>
      <c r="H155" s="1158"/>
      <c r="I155" s="1158"/>
      <c r="J155" s="1158"/>
      <c r="K155" s="1158"/>
      <c r="L155" s="1158"/>
      <c r="M155" s="1158"/>
      <c r="N155" s="1158"/>
      <c r="O155" s="1158"/>
      <c r="P155" s="1158"/>
      <c r="Q155" s="1344"/>
      <c r="R155" s="1345"/>
    </row>
    <row r="156" spans="1:18" s="116" customFormat="1" ht="87.75" customHeight="1" x14ac:dyDescent="0.2">
      <c r="A156" s="1324"/>
      <c r="B156" s="1122"/>
      <c r="C156" s="1219"/>
      <c r="D156" s="1204" t="s">
        <v>387</v>
      </c>
      <c r="E156" s="1204"/>
      <c r="F156" s="1205" t="s">
        <v>454</v>
      </c>
      <c r="G156" s="1205"/>
      <c r="H156" s="1205"/>
      <c r="I156" s="1205"/>
      <c r="J156" s="1205"/>
      <c r="K156" s="1205"/>
      <c r="L156" s="1205"/>
      <c r="M156" s="1205"/>
      <c r="N156" s="1205"/>
      <c r="O156" s="118"/>
      <c r="P156" s="118"/>
      <c r="Q156" s="1340"/>
      <c r="R156" s="1341"/>
    </row>
    <row r="157" spans="1:18" s="116" customFormat="1" ht="15" customHeight="1" x14ac:dyDescent="0.2">
      <c r="A157" s="1324" t="s">
        <v>303</v>
      </c>
      <c r="B157" s="1120"/>
      <c r="C157" s="1193" t="s">
        <v>418</v>
      </c>
      <c r="D157" s="1213" t="s">
        <v>455</v>
      </c>
      <c r="E157" s="1213"/>
      <c r="F157" s="1213"/>
      <c r="G157" s="1213"/>
      <c r="H157" s="1213"/>
      <c r="I157" s="1213"/>
      <c r="J157" s="1213"/>
      <c r="K157" s="1213"/>
      <c r="L157" s="1213"/>
      <c r="M157" s="1213"/>
      <c r="N157" s="1213"/>
      <c r="O157" s="1158" t="s">
        <v>52</v>
      </c>
      <c r="P157" s="1158" t="s">
        <v>331</v>
      </c>
      <c r="Q157" s="1342" t="s">
        <v>332</v>
      </c>
      <c r="R157" s="1343"/>
    </row>
    <row r="158" spans="1:18" s="116" customFormat="1" ht="12.75" customHeight="1" x14ac:dyDescent="0.2">
      <c r="A158" s="1324"/>
      <c r="B158" s="1121"/>
      <c r="C158" s="1193"/>
      <c r="D158" s="1158" t="s">
        <v>333</v>
      </c>
      <c r="E158" s="1158"/>
      <c r="F158" s="1158" t="s">
        <v>334</v>
      </c>
      <c r="G158" s="1158"/>
      <c r="H158" s="1158"/>
      <c r="I158" s="1158"/>
      <c r="J158" s="1158"/>
      <c r="K158" s="1158"/>
      <c r="L158" s="1158"/>
      <c r="M158" s="1158"/>
      <c r="N158" s="1158"/>
      <c r="O158" s="1158"/>
      <c r="P158" s="1158"/>
      <c r="Q158" s="1344"/>
      <c r="R158" s="1345"/>
    </row>
    <row r="159" spans="1:18" s="116" customFormat="1" ht="103.5" customHeight="1" x14ac:dyDescent="0.2">
      <c r="A159" s="1324"/>
      <c r="B159" s="1122"/>
      <c r="C159" s="1193"/>
      <c r="D159" s="1204" t="s">
        <v>387</v>
      </c>
      <c r="E159" s="1204"/>
      <c r="F159" s="1205" t="s">
        <v>456</v>
      </c>
      <c r="G159" s="1205"/>
      <c r="H159" s="1205"/>
      <c r="I159" s="1205"/>
      <c r="J159" s="1205"/>
      <c r="K159" s="1205"/>
      <c r="L159" s="1205"/>
      <c r="M159" s="1205"/>
      <c r="N159" s="1205"/>
      <c r="O159" s="118"/>
      <c r="P159" s="118"/>
      <c r="Q159" s="1340"/>
      <c r="R159" s="1341"/>
    </row>
    <row r="160" spans="1:18" s="116" customFormat="1" ht="15" customHeight="1" x14ac:dyDescent="0.2">
      <c r="A160" s="1120" t="s">
        <v>307</v>
      </c>
      <c r="B160" s="441"/>
      <c r="C160" s="1476" t="s">
        <v>418</v>
      </c>
      <c r="D160" s="1213" t="s">
        <v>457</v>
      </c>
      <c r="E160" s="1213"/>
      <c r="F160" s="1213"/>
      <c r="G160" s="1213"/>
      <c r="H160" s="1213"/>
      <c r="I160" s="1213"/>
      <c r="J160" s="1213"/>
      <c r="K160" s="1213"/>
      <c r="L160" s="1213"/>
      <c r="M160" s="1213"/>
      <c r="N160" s="1213"/>
      <c r="O160" s="1158" t="s">
        <v>52</v>
      </c>
      <c r="P160" s="1158" t="s">
        <v>331</v>
      </c>
      <c r="Q160" s="1342" t="s">
        <v>332</v>
      </c>
      <c r="R160" s="1343"/>
    </row>
    <row r="161" spans="1:18" s="116" customFormat="1" ht="12.75" x14ac:dyDescent="0.2">
      <c r="A161" s="1121"/>
      <c r="B161" s="442"/>
      <c r="C161" s="1477"/>
      <c r="D161" s="1158" t="s">
        <v>333</v>
      </c>
      <c r="E161" s="1158"/>
      <c r="F161" s="1158" t="s">
        <v>334</v>
      </c>
      <c r="G161" s="1158"/>
      <c r="H161" s="1158"/>
      <c r="I161" s="1158"/>
      <c r="J161" s="1158"/>
      <c r="K161" s="1158"/>
      <c r="L161" s="1158"/>
      <c r="M161" s="1158"/>
      <c r="N161" s="1158"/>
      <c r="O161" s="1158"/>
      <c r="P161" s="1158"/>
      <c r="Q161" s="1344"/>
      <c r="R161" s="1345"/>
    </row>
    <row r="162" spans="1:18" s="116" customFormat="1" ht="32.25" customHeight="1" x14ac:dyDescent="0.2">
      <c r="A162" s="1121"/>
      <c r="B162" s="442"/>
      <c r="C162" s="1477"/>
      <c r="D162" s="1204" t="s">
        <v>387</v>
      </c>
      <c r="E162" s="1204"/>
      <c r="F162" s="1205" t="s">
        <v>458</v>
      </c>
      <c r="G162" s="1205"/>
      <c r="H162" s="1205"/>
      <c r="I162" s="1205"/>
      <c r="J162" s="1205"/>
      <c r="K162" s="1205"/>
      <c r="L162" s="1205"/>
      <c r="M162" s="1205"/>
      <c r="N162" s="1205"/>
      <c r="O162" s="118"/>
      <c r="P162" s="118"/>
      <c r="Q162" s="1340"/>
      <c r="R162" s="1341"/>
    </row>
    <row r="163" spans="1:18" s="116" customFormat="1" ht="137.25" customHeight="1" x14ac:dyDescent="0.2">
      <c r="A163" s="1121"/>
      <c r="B163" s="442"/>
      <c r="C163" s="1477"/>
      <c r="D163" s="1331" t="s">
        <v>361</v>
      </c>
      <c r="E163" s="1331"/>
      <c r="F163" s="1355" t="s">
        <v>459</v>
      </c>
      <c r="G163" s="1191"/>
      <c r="H163" s="1191"/>
      <c r="I163" s="1191"/>
      <c r="J163" s="1191"/>
      <c r="K163" s="1191"/>
      <c r="L163" s="1191"/>
      <c r="M163" s="1191"/>
      <c r="N163" s="1191"/>
      <c r="O163" s="118"/>
      <c r="P163" s="118"/>
      <c r="Q163" s="1340"/>
      <c r="R163" s="1341"/>
    </row>
    <row r="164" spans="1:18" s="116" customFormat="1" ht="102.75" customHeight="1" x14ac:dyDescent="0.2">
      <c r="A164" s="1121"/>
      <c r="B164" s="442"/>
      <c r="C164" s="1477"/>
      <c r="D164" s="1174" t="s">
        <v>380</v>
      </c>
      <c r="E164" s="1175"/>
      <c r="F164" s="1149" t="s">
        <v>460</v>
      </c>
      <c r="G164" s="1150"/>
      <c r="H164" s="1150"/>
      <c r="I164" s="1150"/>
      <c r="J164" s="1150"/>
      <c r="K164" s="1150"/>
      <c r="L164" s="1150"/>
      <c r="M164" s="1150"/>
      <c r="N164" s="1479"/>
      <c r="O164" s="118"/>
      <c r="P164" s="118"/>
      <c r="Q164" s="1340"/>
      <c r="R164" s="1341"/>
    </row>
    <row r="165" spans="1:18" s="116" customFormat="1" ht="102.75" customHeight="1" x14ac:dyDescent="0.2">
      <c r="A165" s="1121"/>
      <c r="B165" s="442"/>
      <c r="C165" s="1477"/>
      <c r="D165" s="1190" t="s">
        <v>461</v>
      </c>
      <c r="E165" s="1190"/>
      <c r="F165" s="1157" t="s">
        <v>462</v>
      </c>
      <c r="G165" s="1157"/>
      <c r="H165" s="1157"/>
      <c r="I165" s="1157"/>
      <c r="J165" s="1157"/>
      <c r="K165" s="1157"/>
      <c r="L165" s="1157"/>
      <c r="M165" s="1157"/>
      <c r="N165" s="1157"/>
      <c r="O165" s="118"/>
      <c r="P165" s="118"/>
      <c r="Q165" s="1340"/>
      <c r="R165" s="1475"/>
    </row>
    <row r="166" spans="1:18" s="116" customFormat="1" ht="102.75" customHeight="1" x14ac:dyDescent="0.2">
      <c r="A166" s="1121"/>
      <c r="B166" s="443"/>
      <c r="C166" s="1478"/>
      <c r="D166" s="1154" t="s">
        <v>340</v>
      </c>
      <c r="E166" s="1155"/>
      <c r="F166" s="1156" t="s">
        <v>463</v>
      </c>
      <c r="G166" s="1157"/>
      <c r="H166" s="1157"/>
      <c r="I166" s="1157"/>
      <c r="J166" s="1157"/>
      <c r="K166" s="1157"/>
      <c r="L166" s="1157"/>
      <c r="M166" s="1157"/>
      <c r="N166" s="1238"/>
      <c r="O166" s="118"/>
      <c r="P166" s="118"/>
      <c r="Q166" s="1340"/>
      <c r="R166" s="1475"/>
    </row>
    <row r="167" spans="1:18" s="116" customFormat="1" ht="11.25" customHeight="1" x14ac:dyDescent="0.2">
      <c r="A167" s="1192" t="s">
        <v>310</v>
      </c>
      <c r="B167" s="438"/>
      <c r="C167" s="1193" t="s">
        <v>418</v>
      </c>
      <c r="D167" s="1196" t="s">
        <v>464</v>
      </c>
      <c r="E167" s="1197"/>
      <c r="F167" s="1197"/>
      <c r="G167" s="1197"/>
      <c r="H167" s="1197"/>
      <c r="I167" s="1197"/>
      <c r="J167" s="1197"/>
      <c r="K167" s="1197"/>
      <c r="L167" s="1197"/>
      <c r="M167" s="1197"/>
      <c r="N167" s="1198"/>
      <c r="O167" s="1199" t="s">
        <v>52</v>
      </c>
      <c r="P167" s="1199" t="s">
        <v>331</v>
      </c>
      <c r="Q167" s="1200" t="s">
        <v>332</v>
      </c>
      <c r="R167" s="1201"/>
    </row>
    <row r="168" spans="1:18" s="116" customFormat="1" ht="27.75" customHeight="1" x14ac:dyDescent="0.2">
      <c r="A168" s="1192"/>
      <c r="B168" s="439"/>
      <c r="C168" s="1193"/>
      <c r="D168" s="1196" t="s">
        <v>333</v>
      </c>
      <c r="E168" s="1198"/>
      <c r="F168" s="1196" t="s">
        <v>334</v>
      </c>
      <c r="G168" s="1197"/>
      <c r="H168" s="1197"/>
      <c r="I168" s="1197"/>
      <c r="J168" s="1197"/>
      <c r="K168" s="1197"/>
      <c r="L168" s="1197"/>
      <c r="M168" s="1197"/>
      <c r="N168" s="1198"/>
      <c r="O168" s="1199"/>
      <c r="P168" s="1199"/>
      <c r="Q168" s="1202"/>
      <c r="R168" s="1203"/>
    </row>
    <row r="169" spans="1:18" s="116" customFormat="1" ht="36" customHeight="1" x14ac:dyDescent="0.2">
      <c r="A169" s="1192"/>
      <c r="B169" s="439"/>
      <c r="C169" s="1193"/>
      <c r="D169" s="1190" t="s">
        <v>387</v>
      </c>
      <c r="E169" s="1190"/>
      <c r="F169" s="1191" t="s">
        <v>465</v>
      </c>
      <c r="G169" s="1191"/>
      <c r="H169" s="1191"/>
      <c r="I169" s="1191"/>
      <c r="J169" s="1191"/>
      <c r="K169" s="1191"/>
      <c r="L169" s="1191"/>
      <c r="M169" s="1191"/>
      <c r="N169" s="1191"/>
      <c r="O169" s="196"/>
      <c r="P169" s="196"/>
      <c r="Q169" s="1194"/>
      <c r="R169" s="1195"/>
    </row>
    <row r="170" spans="1:18" s="116" customFormat="1" ht="36" customHeight="1" x14ac:dyDescent="0.2">
      <c r="A170" s="1192"/>
      <c r="B170" s="439"/>
      <c r="C170" s="1193"/>
      <c r="D170" s="1154" t="s">
        <v>466</v>
      </c>
      <c r="E170" s="1155"/>
      <c r="F170" s="1187" t="s">
        <v>467</v>
      </c>
      <c r="G170" s="1188"/>
      <c r="H170" s="1188"/>
      <c r="I170" s="1188"/>
      <c r="J170" s="1188"/>
      <c r="K170" s="1188"/>
      <c r="L170" s="1188"/>
      <c r="M170" s="1188"/>
      <c r="N170" s="1189"/>
      <c r="O170" s="196"/>
      <c r="P170" s="196"/>
      <c r="Q170" s="1194"/>
      <c r="R170" s="1195"/>
    </row>
    <row r="171" spans="1:18" s="116" customFormat="1" ht="36" customHeight="1" x14ac:dyDescent="0.2">
      <c r="A171" s="1192"/>
      <c r="B171" s="440"/>
      <c r="C171" s="1193"/>
      <c r="D171" s="1190" t="s">
        <v>411</v>
      </c>
      <c r="E171" s="1190"/>
      <c r="F171" s="1191" t="s">
        <v>449</v>
      </c>
      <c r="G171" s="1191"/>
      <c r="H171" s="1191"/>
      <c r="I171" s="1191"/>
      <c r="J171" s="1191"/>
      <c r="K171" s="1191"/>
      <c r="L171" s="1191"/>
      <c r="M171" s="1191"/>
      <c r="N171" s="1191"/>
      <c r="O171" s="196"/>
      <c r="P171" s="196"/>
      <c r="Q171" s="1194"/>
      <c r="R171" s="1195"/>
    </row>
    <row r="172" spans="1:18" ht="175.5" customHeight="1" x14ac:dyDescent="0.25">
      <c r="A172" s="1362" t="s">
        <v>468</v>
      </c>
      <c r="B172" s="1363"/>
      <c r="C172" s="1363"/>
      <c r="D172" s="1363"/>
      <c r="E172" s="1363"/>
      <c r="F172" s="1363"/>
      <c r="G172" s="1363"/>
      <c r="H172" s="1363"/>
      <c r="I172" s="1363"/>
      <c r="J172" s="1363"/>
      <c r="K172" s="1363"/>
      <c r="L172" s="1363"/>
      <c r="M172" s="1363"/>
      <c r="N172" s="1363"/>
      <c r="O172" s="1363"/>
      <c r="P172" s="1363"/>
      <c r="Q172" s="1363"/>
      <c r="R172" s="1364"/>
    </row>
    <row r="173" spans="1:18" ht="39" customHeight="1" x14ac:dyDescent="0.25">
      <c r="A173" s="1186" t="s">
        <v>469</v>
      </c>
      <c r="B173" s="1186"/>
      <c r="C173" s="1186"/>
      <c r="D173" s="1186"/>
      <c r="E173" s="1186"/>
      <c r="F173" s="1186"/>
      <c r="G173" s="1186"/>
      <c r="H173" s="1186"/>
      <c r="I173" s="1186"/>
      <c r="J173" s="1186"/>
      <c r="K173" s="1186"/>
      <c r="L173" s="1186"/>
      <c r="M173" s="1186"/>
      <c r="N173" s="1186"/>
      <c r="O173" s="1186"/>
      <c r="P173" s="1186"/>
      <c r="Q173" s="1186"/>
      <c r="R173" s="1186"/>
    </row>
    <row r="174" spans="1:18" ht="84" customHeight="1" x14ac:dyDescent="0.25">
      <c r="A174" s="1334" t="s">
        <v>470</v>
      </c>
      <c r="B174" s="1335"/>
      <c r="C174" s="1335"/>
      <c r="D174" s="1335"/>
      <c r="E174" s="1335"/>
      <c r="F174" s="1335"/>
      <c r="G174" s="1335"/>
      <c r="H174" s="1335"/>
      <c r="I174" s="1335"/>
      <c r="J174" s="1335"/>
      <c r="K174" s="1335"/>
      <c r="L174" s="1335"/>
      <c r="M174" s="1335"/>
      <c r="N174" s="1335"/>
      <c r="O174" s="1335"/>
      <c r="P174" s="1335"/>
      <c r="Q174" s="1335"/>
      <c r="R174" s="1336"/>
    </row>
    <row r="175" spans="1:18" ht="45" customHeight="1" x14ac:dyDescent="0.25">
      <c r="A175" s="1380" t="s">
        <v>471</v>
      </c>
      <c r="B175" s="1381"/>
      <c r="C175" s="1381"/>
      <c r="D175" s="1381"/>
      <c r="E175" s="1381"/>
      <c r="F175" s="1381"/>
      <c r="G175" s="1381"/>
      <c r="H175" s="1381"/>
      <c r="I175" s="1381"/>
      <c r="J175" s="1381"/>
      <c r="K175" s="1381"/>
      <c r="L175" s="1381"/>
      <c r="M175" s="1381"/>
      <c r="N175" s="1381"/>
      <c r="O175" s="1381"/>
      <c r="P175" s="1381"/>
      <c r="Q175" s="1381"/>
      <c r="R175" s="1382"/>
    </row>
    <row r="176" spans="1:18" ht="85.5" customHeight="1" x14ac:dyDescent="0.25">
      <c r="A176" s="1374" t="s">
        <v>472</v>
      </c>
      <c r="B176" s="1375"/>
      <c r="C176" s="1375"/>
      <c r="D176" s="1375"/>
      <c r="E176" s="1375"/>
      <c r="F176" s="1375"/>
      <c r="G176" s="1375"/>
      <c r="H176" s="1375"/>
      <c r="I176" s="1375"/>
      <c r="J176" s="1375"/>
      <c r="K176" s="1375"/>
      <c r="L176" s="1375"/>
      <c r="M176" s="1375"/>
      <c r="N176" s="1375"/>
      <c r="O176" s="1375"/>
      <c r="P176" s="1375"/>
      <c r="Q176" s="1375"/>
      <c r="R176" s="1376"/>
    </row>
    <row r="177" spans="1:18" ht="21.75" customHeight="1" x14ac:dyDescent="0.25">
      <c r="A177" s="1260" t="s">
        <v>473</v>
      </c>
      <c r="B177" s="1261"/>
      <c r="C177" s="1261"/>
      <c r="D177" s="1261"/>
      <c r="E177" s="1261"/>
      <c r="F177" s="1261"/>
      <c r="G177" s="1261"/>
      <c r="H177" s="1261"/>
      <c r="I177" s="1261"/>
      <c r="J177" s="1261"/>
      <c r="K177" s="1261"/>
      <c r="L177" s="1261"/>
      <c r="M177" s="1261"/>
      <c r="N177" s="1261"/>
      <c r="O177" s="1261"/>
      <c r="P177" s="1261"/>
      <c r="Q177" s="1261"/>
      <c r="R177" s="1262"/>
    </row>
    <row r="178" spans="1:18" ht="15" customHeight="1" x14ac:dyDescent="0.25">
      <c r="A178" s="1368" t="s">
        <v>474</v>
      </c>
      <c r="B178" s="1369"/>
      <c r="C178" s="1369"/>
      <c r="D178" s="1369"/>
      <c r="E178" s="1369"/>
      <c r="F178" s="1369"/>
      <c r="G178" s="1369"/>
      <c r="H178" s="1369"/>
      <c r="I178" s="1369"/>
      <c r="J178" s="1369"/>
      <c r="K178" s="1369"/>
      <c r="L178" s="1369"/>
      <c r="M178" s="1369"/>
      <c r="N178" s="1369"/>
      <c r="O178" s="1369"/>
      <c r="P178" s="1369"/>
      <c r="Q178" s="1369"/>
      <c r="R178" s="1370"/>
    </row>
    <row r="179" spans="1:18" x14ac:dyDescent="0.25">
      <c r="A179" s="1368"/>
      <c r="B179" s="1369"/>
      <c r="C179" s="1369"/>
      <c r="D179" s="1369"/>
      <c r="E179" s="1369"/>
      <c r="F179" s="1369"/>
      <c r="G179" s="1369"/>
      <c r="H179" s="1369"/>
      <c r="I179" s="1369"/>
      <c r="J179" s="1369"/>
      <c r="K179" s="1369"/>
      <c r="L179" s="1369"/>
      <c r="M179" s="1369"/>
      <c r="N179" s="1369"/>
      <c r="O179" s="1369"/>
      <c r="P179" s="1369"/>
      <c r="Q179" s="1369"/>
      <c r="R179" s="1370"/>
    </row>
    <row r="180" spans="1:18" x14ac:dyDescent="0.25">
      <c r="A180" s="1368"/>
      <c r="B180" s="1369"/>
      <c r="C180" s="1369"/>
      <c r="D180" s="1369"/>
      <c r="E180" s="1369"/>
      <c r="F180" s="1369"/>
      <c r="G180" s="1369"/>
      <c r="H180" s="1369"/>
      <c r="I180" s="1369"/>
      <c r="J180" s="1369"/>
      <c r="K180" s="1369"/>
      <c r="L180" s="1369"/>
      <c r="M180" s="1369"/>
      <c r="N180" s="1369"/>
      <c r="O180" s="1369"/>
      <c r="P180" s="1369"/>
      <c r="Q180" s="1369"/>
      <c r="R180" s="1370"/>
    </row>
    <row r="181" spans="1:18" x14ac:dyDescent="0.25">
      <c r="A181" s="1371"/>
      <c r="B181" s="1372"/>
      <c r="C181" s="1372"/>
      <c r="D181" s="1372"/>
      <c r="E181" s="1372"/>
      <c r="F181" s="1372"/>
      <c r="G181" s="1372"/>
      <c r="H181" s="1372"/>
      <c r="I181" s="1372"/>
      <c r="J181" s="1372"/>
      <c r="K181" s="1372"/>
      <c r="L181" s="1372"/>
      <c r="M181" s="1372"/>
      <c r="N181" s="1372"/>
      <c r="O181" s="1372"/>
      <c r="P181" s="1372"/>
      <c r="Q181" s="1372"/>
      <c r="R181" s="1373"/>
    </row>
    <row r="182" spans="1:18" x14ac:dyDescent="0.25">
      <c r="A182" s="1337" t="s">
        <v>475</v>
      </c>
      <c r="B182" s="1338"/>
      <c r="C182" s="1338"/>
      <c r="D182" s="1338"/>
      <c r="E182" s="1338"/>
      <c r="F182" s="1338"/>
      <c r="G182" s="1338"/>
      <c r="H182" s="1339"/>
      <c r="I182" s="123"/>
      <c r="J182" s="1365" t="s">
        <v>476</v>
      </c>
      <c r="K182" s="1365"/>
      <c r="L182" s="1365"/>
      <c r="M182" s="1365"/>
      <c r="N182" s="1365"/>
      <c r="O182" s="1365"/>
      <c r="P182" s="1365"/>
      <c r="Q182" s="1366"/>
      <c r="R182" s="1367"/>
    </row>
    <row r="183" spans="1:18" x14ac:dyDescent="0.25">
      <c r="A183" s="1359" t="s">
        <v>477</v>
      </c>
      <c r="B183" s="1360"/>
      <c r="C183" s="1360"/>
      <c r="D183" s="1360"/>
      <c r="E183" s="1360"/>
      <c r="F183" s="1360"/>
      <c r="G183" s="1360"/>
      <c r="H183" s="1361"/>
      <c r="I183" s="122"/>
      <c r="J183" s="1356" t="s">
        <v>478</v>
      </c>
      <c r="K183" s="1356"/>
      <c r="L183" s="1356"/>
      <c r="M183" s="1356"/>
      <c r="N183" s="1356"/>
      <c r="O183" s="1356"/>
      <c r="P183" s="1356"/>
      <c r="Q183" s="1357"/>
      <c r="R183" s="1358"/>
    </row>
    <row r="184" spans="1:18" x14ac:dyDescent="0.25">
      <c r="A184" s="1346" t="s">
        <v>178</v>
      </c>
      <c r="B184" s="889"/>
      <c r="C184" s="889"/>
      <c r="D184" s="889"/>
      <c r="E184" s="889"/>
      <c r="F184" s="889"/>
      <c r="G184" s="889"/>
      <c r="H184" s="889"/>
      <c r="I184" s="889"/>
      <c r="J184" s="889"/>
      <c r="K184" s="889"/>
      <c r="L184" s="889"/>
      <c r="M184" s="889"/>
      <c r="N184" s="889"/>
      <c r="O184" s="889"/>
      <c r="P184" s="889"/>
      <c r="Q184" s="889"/>
      <c r="R184" s="1347"/>
    </row>
    <row r="185" spans="1:18" x14ac:dyDescent="0.25">
      <c r="A185" s="1348"/>
      <c r="B185" s="1349"/>
      <c r="C185" s="883"/>
      <c r="D185" s="883"/>
      <c r="E185" s="883"/>
      <c r="F185" s="883"/>
      <c r="G185" s="883"/>
      <c r="H185" s="883"/>
      <c r="I185" s="883"/>
      <c r="J185" s="883"/>
      <c r="K185" s="883"/>
      <c r="L185" s="883"/>
      <c r="M185" s="883"/>
      <c r="N185" s="883"/>
      <c r="O185" s="883"/>
      <c r="P185" s="883"/>
      <c r="Q185" s="883"/>
      <c r="R185" s="1350"/>
    </row>
    <row r="186" spans="1:18" x14ac:dyDescent="0.25">
      <c r="A186" s="1351"/>
      <c r="B186" s="883"/>
      <c r="C186" s="883"/>
      <c r="D186" s="883"/>
      <c r="E186" s="883"/>
      <c r="F186" s="883"/>
      <c r="G186" s="883"/>
      <c r="H186" s="883"/>
      <c r="I186" s="883"/>
      <c r="J186" s="883"/>
      <c r="K186" s="883"/>
      <c r="L186" s="883"/>
      <c r="M186" s="883"/>
      <c r="N186" s="883"/>
      <c r="O186" s="883"/>
      <c r="P186" s="883"/>
      <c r="Q186" s="883"/>
      <c r="R186" s="1350"/>
    </row>
    <row r="187" spans="1:18" x14ac:dyDescent="0.25">
      <c r="A187" s="1352"/>
      <c r="B187" s="1353"/>
      <c r="C187" s="1353"/>
      <c r="D187" s="1353"/>
      <c r="E187" s="1353"/>
      <c r="F187" s="1353"/>
      <c r="G187" s="1353"/>
      <c r="H187" s="1353"/>
      <c r="I187" s="1353"/>
      <c r="J187" s="1353"/>
      <c r="K187" s="1353"/>
      <c r="L187" s="1353"/>
      <c r="M187" s="1353"/>
      <c r="N187" s="1353"/>
      <c r="O187" s="1353"/>
      <c r="P187" s="1353"/>
      <c r="Q187" s="1353"/>
      <c r="R187" s="1354"/>
    </row>
  </sheetData>
  <protectedRanges>
    <protectedRange sqref="R53" name="Rango1_1_1"/>
  </protectedRanges>
  <mergeCells count="522">
    <mergeCell ref="D61:E61"/>
    <mergeCell ref="F61:N61"/>
    <mergeCell ref="D75:E75"/>
    <mergeCell ref="F75:N75"/>
    <mergeCell ref="Q96:R96"/>
    <mergeCell ref="Q80:R80"/>
    <mergeCell ref="Q81:R81"/>
    <mergeCell ref="Q84:R84"/>
    <mergeCell ref="Q85:R85"/>
    <mergeCell ref="Q86:R86"/>
    <mergeCell ref="Q87:R87"/>
    <mergeCell ref="Q82:R83"/>
    <mergeCell ref="Q88:R89"/>
    <mergeCell ref="Q71:R71"/>
    <mergeCell ref="Q74:R74"/>
    <mergeCell ref="Q76:R76"/>
    <mergeCell ref="Q77:R77"/>
    <mergeCell ref="Q78:R78"/>
    <mergeCell ref="Q79:R79"/>
    <mergeCell ref="P64:P65"/>
    <mergeCell ref="O69:O70"/>
    <mergeCell ref="P69:P70"/>
    <mergeCell ref="D70:E70"/>
    <mergeCell ref="F70:N70"/>
    <mergeCell ref="C46:I46"/>
    <mergeCell ref="J44:M44"/>
    <mergeCell ref="J45:M45"/>
    <mergeCell ref="J46:M46"/>
    <mergeCell ref="O46:R46"/>
    <mergeCell ref="A42:A43"/>
    <mergeCell ref="C42:I43"/>
    <mergeCell ref="J43:M43"/>
    <mergeCell ref="O43:R43"/>
    <mergeCell ref="O44:R44"/>
    <mergeCell ref="O45:R45"/>
    <mergeCell ref="Q145:R145"/>
    <mergeCell ref="Q131:R131"/>
    <mergeCell ref="Q132:R133"/>
    <mergeCell ref="Q134:R134"/>
    <mergeCell ref="Q135:R135"/>
    <mergeCell ref="Q142:R143"/>
    <mergeCell ref="Q144:R144"/>
    <mergeCell ref="O132:O133"/>
    <mergeCell ref="P132:P133"/>
    <mergeCell ref="O142:O143"/>
    <mergeCell ref="Q110:R111"/>
    <mergeCell ref="Q112:R112"/>
    <mergeCell ref="Q113:R113"/>
    <mergeCell ref="Q114:R115"/>
    <mergeCell ref="Q116:R116"/>
    <mergeCell ref="Q117:R117"/>
    <mergeCell ref="Q103:R103"/>
    <mergeCell ref="Q104:R104"/>
    <mergeCell ref="Q105:R106"/>
    <mergeCell ref="Q107:R107"/>
    <mergeCell ref="Q108:R108"/>
    <mergeCell ref="Q109:R109"/>
    <mergeCell ref="Q165:R165"/>
    <mergeCell ref="A160:A166"/>
    <mergeCell ref="C160:C166"/>
    <mergeCell ref="D166:E166"/>
    <mergeCell ref="F166:N166"/>
    <mergeCell ref="Q166:R166"/>
    <mergeCell ref="Q163:R163"/>
    <mergeCell ref="Q164:R164"/>
    <mergeCell ref="D164:E164"/>
    <mergeCell ref="F164:N164"/>
    <mergeCell ref="D165:E165"/>
    <mergeCell ref="F165:N165"/>
    <mergeCell ref="C157:C159"/>
    <mergeCell ref="F153:N153"/>
    <mergeCell ref="D158:E158"/>
    <mergeCell ref="Q154:R155"/>
    <mergeCell ref="Q156:R156"/>
    <mergeCell ref="Q118:R118"/>
    <mergeCell ref="Q119:R119"/>
    <mergeCell ref="Q120:R120"/>
    <mergeCell ref="Q121:R122"/>
    <mergeCell ref="Q123:R123"/>
    <mergeCell ref="Q124:R124"/>
    <mergeCell ref="Q139:R139"/>
    <mergeCell ref="Q140:R140"/>
    <mergeCell ref="Q141:R141"/>
    <mergeCell ref="Q136:R136"/>
    <mergeCell ref="Q137:R138"/>
    <mergeCell ref="Q125:R125"/>
    <mergeCell ref="Q126:R126"/>
    <mergeCell ref="Q127:R128"/>
    <mergeCell ref="Q129:R129"/>
    <mergeCell ref="Q130:R130"/>
    <mergeCell ref="O157:O158"/>
    <mergeCell ref="P157:P158"/>
    <mergeCell ref="D157:N157"/>
    <mergeCell ref="Q97:R97"/>
    <mergeCell ref="Q98:R99"/>
    <mergeCell ref="Q100:R100"/>
    <mergeCell ref="Q101:R101"/>
    <mergeCell ref="Q102:R102"/>
    <mergeCell ref="Q90:R90"/>
    <mergeCell ref="Q91:R91"/>
    <mergeCell ref="Q92:R92"/>
    <mergeCell ref="Q93:R93"/>
    <mergeCell ref="Q94:R94"/>
    <mergeCell ref="Q95:R95"/>
    <mergeCell ref="A36:R36"/>
    <mergeCell ref="C55:R55"/>
    <mergeCell ref="C58:C59"/>
    <mergeCell ref="Q64:R65"/>
    <mergeCell ref="Q69:R70"/>
    <mergeCell ref="Q72:R73"/>
    <mergeCell ref="Q66:R66"/>
    <mergeCell ref="Q60:R60"/>
    <mergeCell ref="A54:R54"/>
    <mergeCell ref="A58:A59"/>
    <mergeCell ref="F60:N60"/>
    <mergeCell ref="D62:E62"/>
    <mergeCell ref="F62:N62"/>
    <mergeCell ref="D63:E63"/>
    <mergeCell ref="F63:N63"/>
    <mergeCell ref="A60:A63"/>
    <mergeCell ref="Q62:R62"/>
    <mergeCell ref="K40:R40"/>
    <mergeCell ref="K39:R39"/>
    <mergeCell ref="P72:P73"/>
    <mergeCell ref="D73:E73"/>
    <mergeCell ref="F73:N73"/>
    <mergeCell ref="D71:E71"/>
    <mergeCell ref="F71:N71"/>
    <mergeCell ref="A88:A96"/>
    <mergeCell ref="Q63:R63"/>
    <mergeCell ref="D59:E59"/>
    <mergeCell ref="F59:N59"/>
    <mergeCell ref="D58:N58"/>
    <mergeCell ref="O58:O59"/>
    <mergeCell ref="P58:P59"/>
    <mergeCell ref="A29:A31"/>
    <mergeCell ref="I20:I21"/>
    <mergeCell ref="A53:R53"/>
    <mergeCell ref="M33:Q33"/>
    <mergeCell ref="L32:P32"/>
    <mergeCell ref="A34:R34"/>
    <mergeCell ref="A32:A33"/>
    <mergeCell ref="H32:H33"/>
    <mergeCell ref="I32:I33"/>
    <mergeCell ref="R24:R25"/>
    <mergeCell ref="L30:P30"/>
    <mergeCell ref="A41:R41"/>
    <mergeCell ref="J42:R42"/>
    <mergeCell ref="C44:I44"/>
    <mergeCell ref="C45:I45"/>
    <mergeCell ref="L20:P21"/>
    <mergeCell ref="L28:P28"/>
    <mergeCell ref="L26:P26"/>
    <mergeCell ref="A175:R175"/>
    <mergeCell ref="S14:T16"/>
    <mergeCell ref="F119:N119"/>
    <mergeCell ref="L22:P22"/>
    <mergeCell ref="L23:P23"/>
    <mergeCell ref="L24:P25"/>
    <mergeCell ref="R20:R21"/>
    <mergeCell ref="L29:P29"/>
    <mergeCell ref="P114:P115"/>
    <mergeCell ref="L31:P31"/>
    <mergeCell ref="D105:N105"/>
    <mergeCell ref="D108:E108"/>
    <mergeCell ref="F102:N102"/>
    <mergeCell ref="D103:E103"/>
    <mergeCell ref="C56:R56"/>
    <mergeCell ref="C57:R57"/>
    <mergeCell ref="C60:C63"/>
    <mergeCell ref="D60:E60"/>
    <mergeCell ref="O64:O65"/>
    <mergeCell ref="O72:O73"/>
    <mergeCell ref="C64:C68"/>
    <mergeCell ref="Q67:R67"/>
    <mergeCell ref="Q58:R59"/>
    <mergeCell ref="L18:P18"/>
    <mergeCell ref="Q153:R153"/>
    <mergeCell ref="A184:R184"/>
    <mergeCell ref="A185:R187"/>
    <mergeCell ref="D160:N160"/>
    <mergeCell ref="D162:E162"/>
    <mergeCell ref="F162:N162"/>
    <mergeCell ref="D163:E163"/>
    <mergeCell ref="F163:N163"/>
    <mergeCell ref="D159:E159"/>
    <mergeCell ref="F159:N159"/>
    <mergeCell ref="O160:O161"/>
    <mergeCell ref="P160:P161"/>
    <mergeCell ref="D161:E161"/>
    <mergeCell ref="F161:N161"/>
    <mergeCell ref="A177:R177"/>
    <mergeCell ref="J183:R183"/>
    <mergeCell ref="A183:H183"/>
    <mergeCell ref="A172:R172"/>
    <mergeCell ref="J182:R182"/>
    <mergeCell ref="A178:R180"/>
    <mergeCell ref="A181:R181"/>
    <mergeCell ref="Q20:Q21"/>
    <mergeCell ref="A176:R176"/>
    <mergeCell ref="A157:A159"/>
    <mergeCell ref="A174:R174"/>
    <mergeCell ref="A182:H182"/>
    <mergeCell ref="Q152:R152"/>
    <mergeCell ref="Q146:R147"/>
    <mergeCell ref="Q157:R158"/>
    <mergeCell ref="Q159:R159"/>
    <mergeCell ref="Q160:R161"/>
    <mergeCell ref="Q162:R162"/>
    <mergeCell ref="F158:N158"/>
    <mergeCell ref="F156:N156"/>
    <mergeCell ref="O154:O155"/>
    <mergeCell ref="P154:P155"/>
    <mergeCell ref="P146:P147"/>
    <mergeCell ref="F147:N147"/>
    <mergeCell ref="F151:N151"/>
    <mergeCell ref="D150:N150"/>
    <mergeCell ref="O150:O151"/>
    <mergeCell ref="D148:E148"/>
    <mergeCell ref="Q148:R148"/>
    <mergeCell ref="Q149:R149"/>
    <mergeCell ref="Q150:R151"/>
    <mergeCell ref="C146:C149"/>
    <mergeCell ref="D146:N146"/>
    <mergeCell ref="P150:P151"/>
    <mergeCell ref="A154:A156"/>
    <mergeCell ref="D154:N154"/>
    <mergeCell ref="D156:E156"/>
    <mergeCell ref="F148:N148"/>
    <mergeCell ref="F152:N152"/>
    <mergeCell ref="D153:E153"/>
    <mergeCell ref="B150:B153"/>
    <mergeCell ref="B154:B156"/>
    <mergeCell ref="C154:C156"/>
    <mergeCell ref="D155:E155"/>
    <mergeCell ref="A150:A153"/>
    <mergeCell ref="C150:C153"/>
    <mergeCell ref="F155:N155"/>
    <mergeCell ref="D147:E147"/>
    <mergeCell ref="D151:E151"/>
    <mergeCell ref="A132:A136"/>
    <mergeCell ref="C132:C136"/>
    <mergeCell ref="D152:E152"/>
    <mergeCell ref="F143:N143"/>
    <mergeCell ref="D140:E140"/>
    <mergeCell ref="F135:N135"/>
    <mergeCell ref="D136:E136"/>
    <mergeCell ref="F136:N136"/>
    <mergeCell ref="F133:N133"/>
    <mergeCell ref="D134:E134"/>
    <mergeCell ref="F134:N134"/>
    <mergeCell ref="F140:N140"/>
    <mergeCell ref="B132:B136"/>
    <mergeCell ref="B137:B141"/>
    <mergeCell ref="B142:B145"/>
    <mergeCell ref="B146:B149"/>
    <mergeCell ref="D149:E149"/>
    <mergeCell ref="A127:A131"/>
    <mergeCell ref="A146:A149"/>
    <mergeCell ref="P142:P143"/>
    <mergeCell ref="D143:E143"/>
    <mergeCell ref="D142:N142"/>
    <mergeCell ref="O137:O138"/>
    <mergeCell ref="P137:P138"/>
    <mergeCell ref="D138:E138"/>
    <mergeCell ref="F138:N138"/>
    <mergeCell ref="F145:N145"/>
    <mergeCell ref="F139:N139"/>
    <mergeCell ref="A142:A145"/>
    <mergeCell ref="D139:E139"/>
    <mergeCell ref="C142:C145"/>
    <mergeCell ref="A137:A141"/>
    <mergeCell ref="C137:C141"/>
    <mergeCell ref="D144:E144"/>
    <mergeCell ref="D145:E145"/>
    <mergeCell ref="D137:N137"/>
    <mergeCell ref="D141:E141"/>
    <mergeCell ref="F141:N141"/>
    <mergeCell ref="F144:N144"/>
    <mergeCell ref="O146:O147"/>
    <mergeCell ref="F149:N149"/>
    <mergeCell ref="D88:N88"/>
    <mergeCell ref="D92:E92"/>
    <mergeCell ref="F92:N92"/>
    <mergeCell ref="F91:N91"/>
    <mergeCell ref="D95:E95"/>
    <mergeCell ref="F89:N89"/>
    <mergeCell ref="D90:E90"/>
    <mergeCell ref="F100:N100"/>
    <mergeCell ref="D128:E128"/>
    <mergeCell ref="F128:N128"/>
    <mergeCell ref="D111:E111"/>
    <mergeCell ref="F111:N111"/>
    <mergeCell ref="E2:R2"/>
    <mergeCell ref="A5:R5"/>
    <mergeCell ref="J11:K33"/>
    <mergeCell ref="A15:A19"/>
    <mergeCell ref="L11:R11"/>
    <mergeCell ref="L16:P16"/>
    <mergeCell ref="A7:D8"/>
    <mergeCell ref="N3:R3"/>
    <mergeCell ref="K3:M3"/>
    <mergeCell ref="E3:J3"/>
    <mergeCell ref="A1:D3"/>
    <mergeCell ref="M1:R1"/>
    <mergeCell ref="E1:L1"/>
    <mergeCell ref="A9:R9"/>
    <mergeCell ref="H20:H21"/>
    <mergeCell ref="A20:A24"/>
    <mergeCell ref="A25:A28"/>
    <mergeCell ref="E7:F7"/>
    <mergeCell ref="E8:F8"/>
    <mergeCell ref="A6:R6"/>
    <mergeCell ref="A4:R4"/>
    <mergeCell ref="C88:C97"/>
    <mergeCell ref="L8:R8"/>
    <mergeCell ref="Q24:Q25"/>
    <mergeCell ref="G8:K8"/>
    <mergeCell ref="G7:K7"/>
    <mergeCell ref="L7:N7"/>
    <mergeCell ref="O7:R7"/>
    <mergeCell ref="K38:R38"/>
    <mergeCell ref="L15:P15"/>
    <mergeCell ref="A10:R10"/>
    <mergeCell ref="K37:R37"/>
    <mergeCell ref="A35:R35"/>
    <mergeCell ref="L12:P12"/>
    <mergeCell ref="L13:P13"/>
    <mergeCell ref="L14:P14"/>
    <mergeCell ref="A12:A14"/>
    <mergeCell ref="L17:P17"/>
    <mergeCell ref="A11:I11"/>
    <mergeCell ref="L19:P19"/>
    <mergeCell ref="B12:G12"/>
    <mergeCell ref="B13:G13"/>
    <mergeCell ref="B14:G14"/>
    <mergeCell ref="B15:G15"/>
    <mergeCell ref="B16:G16"/>
    <mergeCell ref="B17:G17"/>
    <mergeCell ref="D119:E119"/>
    <mergeCell ref="D113:E113"/>
    <mergeCell ref="F113:N113"/>
    <mergeCell ref="A64:A68"/>
    <mergeCell ref="D68:E68"/>
    <mergeCell ref="F68:N68"/>
    <mergeCell ref="D76:E76"/>
    <mergeCell ref="F76:N76"/>
    <mergeCell ref="A69:A71"/>
    <mergeCell ref="C69:C71"/>
    <mergeCell ref="A72:A81"/>
    <mergeCell ref="C72:C81"/>
    <mergeCell ref="D74:E74"/>
    <mergeCell ref="D67:E67"/>
    <mergeCell ref="F67:N67"/>
    <mergeCell ref="D69:N69"/>
    <mergeCell ref="D72:N72"/>
    <mergeCell ref="D81:E81"/>
    <mergeCell ref="F81:N81"/>
    <mergeCell ref="F74:N74"/>
    <mergeCell ref="F79:N79"/>
    <mergeCell ref="D77:E77"/>
    <mergeCell ref="F77:N77"/>
    <mergeCell ref="D110:N110"/>
    <mergeCell ref="A121:A126"/>
    <mergeCell ref="C121:C126"/>
    <mergeCell ref="D109:E109"/>
    <mergeCell ref="F109:N109"/>
    <mergeCell ref="F104:N104"/>
    <mergeCell ref="D100:E100"/>
    <mergeCell ref="D101:E101"/>
    <mergeCell ref="F101:N101"/>
    <mergeCell ref="D106:E106"/>
    <mergeCell ref="F106:N106"/>
    <mergeCell ref="D107:E107"/>
    <mergeCell ref="F107:N107"/>
    <mergeCell ref="F108:N108"/>
    <mergeCell ref="F120:N120"/>
    <mergeCell ref="D124:E124"/>
    <mergeCell ref="F124:N124"/>
    <mergeCell ref="C105:C109"/>
    <mergeCell ref="A105:A109"/>
    <mergeCell ref="D122:E122"/>
    <mergeCell ref="A110:A113"/>
    <mergeCell ref="A114:A120"/>
    <mergeCell ref="C114:C120"/>
    <mergeCell ref="D114:N114"/>
    <mergeCell ref="D118:E118"/>
    <mergeCell ref="O105:O106"/>
    <mergeCell ref="P105:P106"/>
    <mergeCell ref="D104:E104"/>
    <mergeCell ref="O121:O122"/>
    <mergeCell ref="P121:P122"/>
    <mergeCell ref="D126:E126"/>
    <mergeCell ref="F126:N126"/>
    <mergeCell ref="O114:O115"/>
    <mergeCell ref="F122:N122"/>
    <mergeCell ref="D123:E123"/>
    <mergeCell ref="F123:N123"/>
    <mergeCell ref="D125:E125"/>
    <mergeCell ref="F125:N125"/>
    <mergeCell ref="D117:E117"/>
    <mergeCell ref="F117:N117"/>
    <mergeCell ref="D115:E115"/>
    <mergeCell ref="F115:N115"/>
    <mergeCell ref="F116:N116"/>
    <mergeCell ref="D112:E112"/>
    <mergeCell ref="O110:O111"/>
    <mergeCell ref="P110:P111"/>
    <mergeCell ref="D121:N121"/>
    <mergeCell ref="F118:N118"/>
    <mergeCell ref="D120:E120"/>
    <mergeCell ref="O82:O83"/>
    <mergeCell ref="P82:P83"/>
    <mergeCell ref="F90:N90"/>
    <mergeCell ref="D86:E86"/>
    <mergeCell ref="O88:O89"/>
    <mergeCell ref="F86:N86"/>
    <mergeCell ref="D89:E89"/>
    <mergeCell ref="P98:P99"/>
    <mergeCell ref="P88:P89"/>
    <mergeCell ref="D99:E99"/>
    <mergeCell ref="F99:N99"/>
    <mergeCell ref="O98:O99"/>
    <mergeCell ref="F94:N94"/>
    <mergeCell ref="F96:N96"/>
    <mergeCell ref="D96:E96"/>
    <mergeCell ref="D98:N98"/>
    <mergeCell ref="D91:E91"/>
    <mergeCell ref="F95:N95"/>
    <mergeCell ref="D97:E97"/>
    <mergeCell ref="F97:N97"/>
    <mergeCell ref="D93:E93"/>
    <mergeCell ref="F93:N93"/>
    <mergeCell ref="D94:E94"/>
    <mergeCell ref="D87:E87"/>
    <mergeCell ref="P127:P128"/>
    <mergeCell ref="D135:E135"/>
    <mergeCell ref="F131:N131"/>
    <mergeCell ref="F129:N129"/>
    <mergeCell ref="D130:E130"/>
    <mergeCell ref="F130:N130"/>
    <mergeCell ref="D129:E129"/>
    <mergeCell ref="D131:E131"/>
    <mergeCell ref="O127:O128"/>
    <mergeCell ref="D132:N132"/>
    <mergeCell ref="D133:E133"/>
    <mergeCell ref="D127:N127"/>
    <mergeCell ref="A173:R173"/>
    <mergeCell ref="D170:E170"/>
    <mergeCell ref="F170:N170"/>
    <mergeCell ref="D171:E171"/>
    <mergeCell ref="F171:N171"/>
    <mergeCell ref="A167:A171"/>
    <mergeCell ref="C167:C171"/>
    <mergeCell ref="Q170:R170"/>
    <mergeCell ref="Q171:R171"/>
    <mergeCell ref="D167:N167"/>
    <mergeCell ref="D168:E168"/>
    <mergeCell ref="F168:N168"/>
    <mergeCell ref="O167:O168"/>
    <mergeCell ref="P167:P168"/>
    <mergeCell ref="Q167:R168"/>
    <mergeCell ref="D169:E169"/>
    <mergeCell ref="F169:N169"/>
    <mergeCell ref="Q169:R169"/>
    <mergeCell ref="B18:G18"/>
    <mergeCell ref="B19:G19"/>
    <mergeCell ref="A98:A103"/>
    <mergeCell ref="A82:A87"/>
    <mergeCell ref="D102:E102"/>
    <mergeCell ref="F103:N103"/>
    <mergeCell ref="D65:E65"/>
    <mergeCell ref="F65:N65"/>
    <mergeCell ref="D66:E66"/>
    <mergeCell ref="F66:N66"/>
    <mergeCell ref="D64:N64"/>
    <mergeCell ref="A47:R47"/>
    <mergeCell ref="A48:R52"/>
    <mergeCell ref="D78:E78"/>
    <mergeCell ref="F78:N78"/>
    <mergeCell ref="D79:E79"/>
    <mergeCell ref="D80:E80"/>
    <mergeCell ref="F80:N80"/>
    <mergeCell ref="B30:G30"/>
    <mergeCell ref="B31:G31"/>
    <mergeCell ref="B32:G33"/>
    <mergeCell ref="B42:B43"/>
    <mergeCell ref="C37:J37"/>
    <mergeCell ref="C38:J38"/>
    <mergeCell ref="B20:G21"/>
    <mergeCell ref="B22:G22"/>
    <mergeCell ref="B23:G23"/>
    <mergeCell ref="B24:G24"/>
    <mergeCell ref="B25:G25"/>
    <mergeCell ref="B26:G26"/>
    <mergeCell ref="B27:G27"/>
    <mergeCell ref="B28:G28"/>
    <mergeCell ref="B29:G29"/>
    <mergeCell ref="B157:B159"/>
    <mergeCell ref="B72:B74"/>
    <mergeCell ref="B58:B59"/>
    <mergeCell ref="B82:B84"/>
    <mergeCell ref="B110:B113"/>
    <mergeCell ref="B114:B120"/>
    <mergeCell ref="B121:B126"/>
    <mergeCell ref="B127:B131"/>
    <mergeCell ref="C39:J39"/>
    <mergeCell ref="C40:J40"/>
    <mergeCell ref="C127:C131"/>
    <mergeCell ref="C98:C104"/>
    <mergeCell ref="C110:C113"/>
    <mergeCell ref="C82:C87"/>
    <mergeCell ref="F87:N87"/>
    <mergeCell ref="D84:E84"/>
    <mergeCell ref="F84:N84"/>
    <mergeCell ref="D85:E85"/>
    <mergeCell ref="F85:N85"/>
    <mergeCell ref="D82:N82"/>
    <mergeCell ref="D83:E83"/>
    <mergeCell ref="F83:N83"/>
    <mergeCell ref="D116:E116"/>
    <mergeCell ref="F112:N112"/>
  </mergeCells>
  <printOptions horizontalCentered="1" verticalCentered="1"/>
  <pageMargins left="0.70866141732283472" right="0.31496062992125984" top="0" bottom="0" header="0" footer="0"/>
  <pageSetup scale="57" orientation="landscape" r:id="rId1"/>
  <rowBreaks count="7" manualBreakCount="7">
    <brk id="57" max="16" man="1"/>
    <brk id="71" max="16" man="1"/>
    <brk id="81" max="16" man="1"/>
    <brk id="92" max="16" man="1"/>
    <brk id="104" max="16" man="1"/>
    <brk id="124" max="16" man="1"/>
    <brk id="149" max="16"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programacion!$AJ$23:$AJ$120</xm:f>
          </x14:formula1>
          <xm:sqref>J44:M46</xm:sqref>
        </x14:dataValidation>
        <x14:dataValidation type="list" allowBlank="1" showInputMessage="1" showErrorMessage="1" xr:uid="{00000000-0002-0000-0500-000001000000}">
          <x14:formula1>
            <xm:f>programacion!$AJ$2:$AJ$120</xm:f>
          </x14:formula1>
          <xm:sqref>O44:R46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60"/>
  <sheetViews>
    <sheetView showGridLines="0" view="pageBreakPreview" zoomScale="85" zoomScaleNormal="100" zoomScaleSheetLayoutView="112" workbookViewId="0">
      <selection sqref="A1:B3"/>
    </sheetView>
  </sheetViews>
  <sheetFormatPr baseColWidth="10" defaultColWidth="10.85546875" defaultRowHeight="15" x14ac:dyDescent="0.25"/>
  <cols>
    <col min="3" max="10" width="12.7109375" customWidth="1"/>
  </cols>
  <sheetData>
    <row r="1" spans="1:11" x14ac:dyDescent="0.25">
      <c r="A1" s="1564"/>
      <c r="B1" s="1565"/>
      <c r="C1" s="1568" t="str">
        <f>INSTRUCTIVO!C1</f>
        <v>ASEGURAMIENTO SANITARIO</v>
      </c>
      <c r="D1" s="1568"/>
      <c r="E1" s="1568"/>
      <c r="F1" s="1568"/>
      <c r="G1" s="1568" t="str">
        <f>INSTRUCTIVO!G1</f>
        <v>REGISTROS SANITARIOS Y TRAMITES ASOCIADOS</v>
      </c>
      <c r="H1" s="1568"/>
      <c r="I1" s="1568"/>
      <c r="J1" s="1568"/>
    </row>
    <row r="2" spans="1:11" ht="17.25" customHeight="1" x14ac:dyDescent="0.25">
      <c r="A2" s="1564"/>
      <c r="B2" s="1565"/>
      <c r="C2" s="1569" t="str">
        <f>INSTRUCTIVO!C2</f>
        <v>FORMATO ÚNICO DE DILIGENCIAMIENTO DE REACTIVOS DE DIAGNÓSTICO IN VITRO</v>
      </c>
      <c r="D2" s="1569"/>
      <c r="E2" s="1569"/>
      <c r="F2" s="1569"/>
      <c r="G2" s="1569"/>
      <c r="H2" s="1569"/>
      <c r="I2" s="1569"/>
      <c r="J2" s="1569"/>
    </row>
    <row r="3" spans="1:11" ht="13.5" customHeight="1" thickBot="1" x14ac:dyDescent="0.3">
      <c r="A3" s="1566"/>
      <c r="B3" s="1567"/>
      <c r="C3" s="1570" t="str">
        <f>INSTRUCTIVO!C3</f>
        <v>Código: ASS-RSA-FM006</v>
      </c>
      <c r="D3" s="1570"/>
      <c r="E3" s="1570"/>
      <c r="F3" s="1571" t="str">
        <f>INSTRUCTIVO!F3</f>
        <v>Versión: 13</v>
      </c>
      <c r="G3" s="1572"/>
      <c r="H3" s="465" t="str">
        <f>INSTRUCTIVO!H3</f>
        <v>Fecha de Emisión: 2025-11-06</v>
      </c>
      <c r="I3" s="466"/>
      <c r="J3" s="467"/>
    </row>
    <row r="4" spans="1:11" ht="48" hidden="1" customHeight="1" x14ac:dyDescent="0.25">
      <c r="A4" s="56"/>
      <c r="B4" s="55"/>
      <c r="C4" s="55"/>
      <c r="D4" s="55"/>
      <c r="E4" s="55"/>
      <c r="F4" s="55"/>
      <c r="G4" s="55"/>
      <c r="H4" s="55"/>
      <c r="I4" s="55"/>
      <c r="J4" s="54"/>
    </row>
    <row r="5" spans="1:11" ht="145.5" customHeight="1" thickTop="1" x14ac:dyDescent="0.25">
      <c r="A5" s="1573" t="s">
        <v>479</v>
      </c>
      <c r="B5" s="1573"/>
      <c r="C5" s="1573"/>
      <c r="D5" s="1573"/>
      <c r="E5" s="1573"/>
      <c r="F5" s="1573"/>
      <c r="G5" s="1573"/>
      <c r="H5" s="1573"/>
      <c r="I5" s="1573"/>
      <c r="J5" s="1574"/>
      <c r="K5" s="4"/>
    </row>
    <row r="6" spans="1:11" ht="204" customHeight="1" x14ac:dyDescent="0.25">
      <c r="A6" s="1573"/>
      <c r="B6" s="1573"/>
      <c r="C6" s="1573"/>
      <c r="D6" s="1573"/>
      <c r="E6" s="1573"/>
      <c r="F6" s="1573"/>
      <c r="G6" s="1573"/>
      <c r="H6" s="1573"/>
      <c r="I6" s="1573"/>
      <c r="J6" s="1574"/>
      <c r="K6" s="4"/>
    </row>
    <row r="7" spans="1:11" x14ac:dyDescent="0.25">
      <c r="A7" s="1575" t="s">
        <v>480</v>
      </c>
      <c r="B7" s="1575"/>
      <c r="C7" s="1575"/>
      <c r="D7" s="1575"/>
      <c r="E7" s="1575"/>
      <c r="F7" s="1575"/>
      <c r="G7" s="1575"/>
      <c r="H7" s="1575"/>
      <c r="I7" s="1575"/>
      <c r="J7" s="1576"/>
      <c r="K7" s="4"/>
    </row>
    <row r="8" spans="1:11" x14ac:dyDescent="0.25">
      <c r="A8" s="1577" t="s">
        <v>481</v>
      </c>
      <c r="B8" s="1578"/>
      <c r="C8" s="1508"/>
      <c r="D8" s="1551"/>
      <c r="E8" s="1551"/>
      <c r="F8" s="1551"/>
      <c r="G8" s="1551"/>
      <c r="H8" s="1551"/>
      <c r="I8" s="1551"/>
      <c r="J8" s="1551"/>
      <c r="K8" s="4"/>
    </row>
    <row r="9" spans="1:11" x14ac:dyDescent="0.25">
      <c r="A9" s="53" t="s">
        <v>482</v>
      </c>
      <c r="B9" s="52"/>
      <c r="C9" s="51"/>
      <c r="D9" s="50"/>
      <c r="E9" s="50"/>
      <c r="F9" s="50"/>
      <c r="G9" s="50"/>
      <c r="H9" s="50"/>
      <c r="I9" s="50"/>
      <c r="J9" s="49"/>
    </row>
    <row r="10" spans="1:11" x14ac:dyDescent="0.25">
      <c r="A10" s="1577" t="s">
        <v>483</v>
      </c>
      <c r="B10" s="1579"/>
      <c r="C10" s="1580"/>
      <c r="D10" s="1581"/>
      <c r="E10" s="1582"/>
      <c r="F10" s="1577" t="s">
        <v>484</v>
      </c>
      <c r="G10" s="1578"/>
      <c r="H10" s="1550"/>
      <c r="I10" s="1551"/>
      <c r="J10" s="1583"/>
    </row>
    <row r="11" spans="1:11" x14ac:dyDescent="0.25">
      <c r="A11" s="1558" t="s">
        <v>485</v>
      </c>
      <c r="B11" s="1559"/>
      <c r="C11" s="1560"/>
      <c r="D11" s="1560"/>
      <c r="E11" s="1560"/>
      <c r="F11" s="1560"/>
      <c r="G11" s="1560"/>
      <c r="H11" s="1560"/>
      <c r="I11" s="1560"/>
      <c r="J11" s="1560"/>
      <c r="K11" s="4"/>
    </row>
    <row r="12" spans="1:11" x14ac:dyDescent="0.25">
      <c r="A12" s="1561"/>
      <c r="B12" s="1562"/>
      <c r="C12" s="1562"/>
      <c r="D12" s="1562"/>
      <c r="E12" s="1562"/>
      <c r="F12" s="1562"/>
      <c r="G12" s="1562"/>
      <c r="H12" s="1562"/>
      <c r="I12" s="1562"/>
      <c r="J12" s="1563"/>
    </row>
    <row r="13" spans="1:11" x14ac:dyDescent="0.25">
      <c r="A13" s="44" t="s">
        <v>116</v>
      </c>
      <c r="B13" s="1528" t="s">
        <v>117</v>
      </c>
      <c r="C13" s="1527"/>
      <c r="D13" s="1527"/>
      <c r="E13" s="1527"/>
      <c r="F13" s="1527"/>
      <c r="G13" s="1527"/>
      <c r="H13" s="43" t="s">
        <v>118</v>
      </c>
      <c r="I13" s="43" t="s">
        <v>116</v>
      </c>
      <c r="J13" s="48" t="s">
        <v>119</v>
      </c>
    </row>
    <row r="14" spans="1:11" ht="36.75" customHeight="1" x14ac:dyDescent="0.25">
      <c r="A14" s="41" t="s">
        <v>86</v>
      </c>
      <c r="B14" s="1526" t="s">
        <v>486</v>
      </c>
      <c r="C14" s="1527"/>
      <c r="D14" s="1527"/>
      <c r="E14" s="1527"/>
      <c r="F14" s="1527"/>
      <c r="G14" s="1527"/>
      <c r="H14" s="40"/>
      <c r="I14" s="40"/>
      <c r="J14" s="39"/>
      <c r="K14" s="4"/>
    </row>
    <row r="15" spans="1:11" ht="36" customHeight="1" x14ac:dyDescent="0.25">
      <c r="A15" s="41">
        <v>2</v>
      </c>
      <c r="B15" s="1526" t="s">
        <v>487</v>
      </c>
      <c r="C15" s="1527"/>
      <c r="D15" s="1527"/>
      <c r="E15" s="1527"/>
      <c r="F15" s="1527"/>
      <c r="G15" s="1527"/>
      <c r="H15" s="40"/>
      <c r="I15" s="40"/>
      <c r="J15" s="46"/>
    </row>
    <row r="16" spans="1:11" x14ac:dyDescent="0.25">
      <c r="A16" s="1556" t="s">
        <v>488</v>
      </c>
      <c r="B16" s="1557"/>
      <c r="C16" s="1557"/>
      <c r="D16" s="1557"/>
      <c r="E16" s="1557"/>
      <c r="F16" s="1557"/>
      <c r="G16" s="1557"/>
      <c r="H16" s="1557"/>
      <c r="I16" s="1557"/>
      <c r="J16" s="1557"/>
      <c r="K16" s="4"/>
    </row>
    <row r="17" spans="1:11" x14ac:dyDescent="0.25">
      <c r="A17" s="1547" t="s">
        <v>489</v>
      </c>
      <c r="B17" s="1548"/>
      <c r="C17" s="1549"/>
      <c r="D17" s="1550"/>
      <c r="E17" s="1551"/>
      <c r="F17" s="1551"/>
      <c r="G17" s="1551"/>
      <c r="H17" s="1551"/>
      <c r="I17" s="1551"/>
      <c r="J17" s="1551"/>
      <c r="K17" s="4"/>
    </row>
    <row r="18" spans="1:11" x14ac:dyDescent="0.25">
      <c r="A18" s="1540" t="s">
        <v>490</v>
      </c>
      <c r="B18" s="1541"/>
      <c r="C18" s="1541"/>
      <c r="D18" s="1542"/>
      <c r="E18" s="1542"/>
      <c r="F18" s="1542"/>
      <c r="G18" s="1542"/>
      <c r="H18" s="1542"/>
      <c r="I18" s="1542"/>
      <c r="J18" s="1554"/>
    </row>
    <row r="19" spans="1:11" x14ac:dyDescent="0.25">
      <c r="A19" s="1552"/>
      <c r="B19" s="1553"/>
      <c r="C19" s="1553"/>
      <c r="D19" s="1537"/>
      <c r="E19" s="1537"/>
      <c r="F19" s="1537"/>
      <c r="G19" s="1537"/>
      <c r="H19" s="1537"/>
      <c r="I19" s="1537"/>
      <c r="J19" s="1555"/>
    </row>
    <row r="20" spans="1:11" x14ac:dyDescent="0.25">
      <c r="A20" s="1530" t="s">
        <v>491</v>
      </c>
      <c r="B20" s="1531"/>
      <c r="C20" s="1531"/>
      <c r="D20" s="47"/>
      <c r="E20" s="47"/>
      <c r="F20" s="47"/>
      <c r="G20" s="47"/>
      <c r="H20" s="47"/>
      <c r="I20" s="47"/>
      <c r="J20" s="47"/>
      <c r="K20" s="4"/>
    </row>
    <row r="21" spans="1:11" x14ac:dyDescent="0.25">
      <c r="A21" s="1530" t="s">
        <v>492</v>
      </c>
      <c r="B21" s="1538"/>
      <c r="C21" s="1538"/>
      <c r="D21" s="1539"/>
      <c r="E21" s="1539"/>
      <c r="F21" s="1539"/>
      <c r="G21" s="1539"/>
      <c r="H21" s="1539"/>
      <c r="I21" s="1539"/>
      <c r="J21" s="1539"/>
      <c r="K21" s="4"/>
    </row>
    <row r="22" spans="1:11" x14ac:dyDescent="0.25">
      <c r="A22" s="1540" t="s">
        <v>493</v>
      </c>
      <c r="B22" s="1541"/>
      <c r="C22" s="1541"/>
      <c r="D22" s="1541"/>
      <c r="E22" s="1541"/>
      <c r="F22" s="1541"/>
      <c r="G22" s="1541"/>
      <c r="H22" s="1541"/>
      <c r="I22" s="1541"/>
      <c r="J22" s="1541"/>
      <c r="K22" s="4"/>
    </row>
    <row r="23" spans="1:11" x14ac:dyDescent="0.25">
      <c r="A23" s="1536"/>
      <c r="B23" s="1537"/>
      <c r="C23" s="1537"/>
      <c r="D23" s="1537"/>
      <c r="E23" s="1537"/>
      <c r="F23" s="1537"/>
      <c r="G23" s="1537"/>
      <c r="H23" s="1537"/>
      <c r="I23" s="1537"/>
      <c r="J23" s="1537"/>
      <c r="K23" s="4"/>
    </row>
    <row r="24" spans="1:11" x14ac:dyDescent="0.25">
      <c r="A24" s="1540" t="s">
        <v>494</v>
      </c>
      <c r="B24" s="1541"/>
      <c r="C24" s="1541"/>
      <c r="D24" s="1542"/>
      <c r="E24" s="1542"/>
      <c r="F24" s="1542"/>
      <c r="G24" s="1542"/>
      <c r="H24" s="1542"/>
      <c r="I24" s="1542"/>
      <c r="J24" s="1542"/>
      <c r="K24" s="4"/>
    </row>
    <row r="25" spans="1:11" x14ac:dyDescent="0.25">
      <c r="A25" s="1536"/>
      <c r="B25" s="1537"/>
      <c r="C25" s="1537"/>
      <c r="D25" s="1537"/>
      <c r="E25" s="1537"/>
      <c r="F25" s="1537"/>
      <c r="G25" s="1537"/>
      <c r="H25" s="1537"/>
      <c r="I25" s="1537"/>
      <c r="J25" s="1537"/>
      <c r="K25" s="4"/>
    </row>
    <row r="26" spans="1:11" x14ac:dyDescent="0.25">
      <c r="A26" s="1543" t="s">
        <v>495</v>
      </c>
      <c r="B26" s="1544"/>
      <c r="C26" s="1544"/>
      <c r="D26" s="1544"/>
      <c r="E26" s="1544"/>
      <c r="F26" s="1544"/>
      <c r="G26" s="1544"/>
      <c r="H26" s="1544"/>
      <c r="I26" s="1544"/>
      <c r="J26" s="1545"/>
    </row>
    <row r="27" spans="1:11" x14ac:dyDescent="0.25">
      <c r="A27" s="44" t="s">
        <v>116</v>
      </c>
      <c r="B27" s="1546" t="s">
        <v>117</v>
      </c>
      <c r="C27" s="1527"/>
      <c r="D27" s="1527"/>
      <c r="E27" s="1527"/>
      <c r="F27" s="1527"/>
      <c r="G27" s="1527"/>
      <c r="H27" s="43" t="s">
        <v>118</v>
      </c>
      <c r="I27" s="43" t="s">
        <v>116</v>
      </c>
      <c r="J27" s="42" t="s">
        <v>119</v>
      </c>
      <c r="K27" s="4"/>
    </row>
    <row r="28" spans="1:11" ht="40.5" customHeight="1" x14ac:dyDescent="0.25">
      <c r="A28" s="248" t="s">
        <v>86</v>
      </c>
      <c r="B28" s="1529" t="s">
        <v>496</v>
      </c>
      <c r="C28" s="1527"/>
      <c r="D28" s="1527"/>
      <c r="E28" s="1527"/>
      <c r="F28" s="1527"/>
      <c r="G28" s="1527"/>
      <c r="H28" s="40"/>
      <c r="I28" s="40"/>
      <c r="J28" s="46"/>
    </row>
    <row r="29" spans="1:11" ht="36" customHeight="1" x14ac:dyDescent="0.25">
      <c r="A29" s="248">
        <v>3</v>
      </c>
      <c r="B29" s="1526" t="s">
        <v>497</v>
      </c>
      <c r="C29" s="1527"/>
      <c r="D29" s="1527"/>
      <c r="E29" s="1527"/>
      <c r="F29" s="1527"/>
      <c r="G29" s="1527"/>
      <c r="H29" s="38"/>
      <c r="I29" s="38"/>
      <c r="J29" s="37"/>
      <c r="K29" s="4"/>
    </row>
    <row r="30" spans="1:11" ht="36" customHeight="1" x14ac:dyDescent="0.25">
      <c r="A30" s="248">
        <v>4</v>
      </c>
      <c r="B30" s="1507" t="s">
        <v>498</v>
      </c>
      <c r="C30" s="1532"/>
      <c r="D30" s="1532"/>
      <c r="E30" s="1532"/>
      <c r="F30" s="1532"/>
      <c r="G30" s="1533"/>
      <c r="H30" s="38"/>
      <c r="I30" s="38"/>
      <c r="J30" s="37"/>
      <c r="K30" s="4"/>
    </row>
    <row r="31" spans="1:11" ht="33" customHeight="1" x14ac:dyDescent="0.25">
      <c r="A31" s="248">
        <v>5</v>
      </c>
      <c r="B31" s="1507" t="s">
        <v>499</v>
      </c>
      <c r="C31" s="1522"/>
      <c r="D31" s="1522"/>
      <c r="E31" s="1522"/>
      <c r="F31" s="1522"/>
      <c r="G31" s="1523"/>
      <c r="H31" s="36"/>
      <c r="I31" s="36"/>
      <c r="J31" s="45"/>
    </row>
    <row r="32" spans="1:11" ht="23.25" customHeight="1" x14ac:dyDescent="0.25">
      <c r="A32" s="1534" t="s">
        <v>500</v>
      </c>
      <c r="B32" s="1535"/>
      <c r="C32" s="1535"/>
      <c r="D32" s="1535"/>
      <c r="E32" s="1535"/>
      <c r="F32" s="1535"/>
      <c r="G32" s="1535"/>
      <c r="H32" s="1535"/>
      <c r="I32" s="1535"/>
      <c r="J32" s="1535"/>
      <c r="K32" s="4"/>
    </row>
    <row r="33" spans="1:11" x14ac:dyDescent="0.25">
      <c r="A33" s="44" t="s">
        <v>116</v>
      </c>
      <c r="B33" s="1528" t="s">
        <v>117</v>
      </c>
      <c r="C33" s="1527"/>
      <c r="D33" s="1527"/>
      <c r="E33" s="1527"/>
      <c r="F33" s="1527"/>
      <c r="G33" s="1527"/>
      <c r="H33" s="43" t="s">
        <v>118</v>
      </c>
      <c r="I33" s="43" t="s">
        <v>116</v>
      </c>
      <c r="J33" s="42" t="s">
        <v>119</v>
      </c>
      <c r="K33" s="4"/>
    </row>
    <row r="34" spans="1:11" ht="39.75" customHeight="1" x14ac:dyDescent="0.25">
      <c r="A34" s="248" t="s">
        <v>86</v>
      </c>
      <c r="B34" s="1526" t="s">
        <v>501</v>
      </c>
      <c r="C34" s="1527"/>
      <c r="D34" s="1527"/>
      <c r="E34" s="1527"/>
      <c r="F34" s="1527"/>
      <c r="G34" s="1527"/>
      <c r="H34" s="40"/>
      <c r="I34" s="40"/>
      <c r="J34" s="46"/>
    </row>
    <row r="35" spans="1:11" ht="28.5" customHeight="1" x14ac:dyDescent="0.25">
      <c r="A35" s="248" t="s">
        <v>87</v>
      </c>
      <c r="B35" s="1526" t="s">
        <v>497</v>
      </c>
      <c r="C35" s="1527"/>
      <c r="D35" s="1527"/>
      <c r="E35" s="1527"/>
      <c r="F35" s="1527"/>
      <c r="G35" s="1527"/>
      <c r="H35" s="38"/>
      <c r="I35" s="38"/>
      <c r="J35" s="37"/>
      <c r="K35" s="4"/>
    </row>
    <row r="36" spans="1:11" x14ac:dyDescent="0.25">
      <c r="A36" s="248" t="s">
        <v>88</v>
      </c>
      <c r="B36" s="1507" t="s">
        <v>502</v>
      </c>
      <c r="C36" s="1508"/>
      <c r="D36" s="1508"/>
      <c r="E36" s="1508"/>
      <c r="F36" s="1508"/>
      <c r="G36" s="1509"/>
      <c r="H36" s="38"/>
      <c r="I36" s="38"/>
      <c r="J36" s="37"/>
      <c r="K36" s="4"/>
    </row>
    <row r="37" spans="1:11" x14ac:dyDescent="0.25">
      <c r="A37" s="248" t="s">
        <v>123</v>
      </c>
      <c r="B37" s="1510" t="s">
        <v>503</v>
      </c>
      <c r="C37" s="1510"/>
      <c r="D37" s="1510"/>
      <c r="E37" s="1510"/>
      <c r="F37" s="1510"/>
      <c r="G37" s="1510"/>
      <c r="H37" s="36"/>
      <c r="I37" s="36"/>
      <c r="J37" s="35"/>
      <c r="K37" s="4"/>
    </row>
    <row r="38" spans="1:11" x14ac:dyDescent="0.25">
      <c r="A38" s="248" t="s">
        <v>125</v>
      </c>
      <c r="B38" s="1507" t="s">
        <v>504</v>
      </c>
      <c r="C38" s="1522"/>
      <c r="D38" s="1522"/>
      <c r="E38" s="1522"/>
      <c r="F38" s="1522"/>
      <c r="G38" s="1523"/>
      <c r="H38" s="36"/>
      <c r="I38" s="36"/>
      <c r="J38" s="35"/>
      <c r="K38" s="4"/>
    </row>
    <row r="39" spans="1:11" x14ac:dyDescent="0.25">
      <c r="A39" s="248" t="s">
        <v>127</v>
      </c>
      <c r="B39" s="1507" t="s">
        <v>505</v>
      </c>
      <c r="C39" s="1522"/>
      <c r="D39" s="1522"/>
      <c r="E39" s="1522"/>
      <c r="F39" s="1522"/>
      <c r="G39" s="1523"/>
      <c r="H39" s="36"/>
      <c r="I39" s="36"/>
      <c r="J39" s="45"/>
    </row>
    <row r="40" spans="1:11" ht="33.75" customHeight="1" x14ac:dyDescent="0.25">
      <c r="A40" s="1524" t="s">
        <v>506</v>
      </c>
      <c r="B40" s="1525"/>
      <c r="C40" s="1525"/>
      <c r="D40" s="1525"/>
      <c r="E40" s="1525"/>
      <c r="F40" s="1525"/>
      <c r="G40" s="1525"/>
      <c r="H40" s="1525"/>
      <c r="I40" s="1525"/>
      <c r="J40" s="1525"/>
      <c r="K40" s="4"/>
    </row>
    <row r="41" spans="1:11" x14ac:dyDescent="0.25">
      <c r="A41" s="44" t="s">
        <v>116</v>
      </c>
      <c r="B41" s="1528" t="s">
        <v>117</v>
      </c>
      <c r="C41" s="1527"/>
      <c r="D41" s="1527"/>
      <c r="E41" s="1527"/>
      <c r="F41" s="1527"/>
      <c r="G41" s="1527"/>
      <c r="H41" s="43" t="s">
        <v>118</v>
      </c>
      <c r="I41" s="43" t="s">
        <v>116</v>
      </c>
      <c r="J41" s="42" t="s">
        <v>119</v>
      </c>
      <c r="K41" s="4"/>
    </row>
    <row r="42" spans="1:11" ht="41.25" customHeight="1" x14ac:dyDescent="0.25">
      <c r="A42" s="248" t="s">
        <v>507</v>
      </c>
      <c r="B42" s="1526" t="s">
        <v>508</v>
      </c>
      <c r="C42" s="1527"/>
      <c r="D42" s="1527"/>
      <c r="E42" s="1527"/>
      <c r="F42" s="1527"/>
      <c r="G42" s="1527"/>
      <c r="H42" s="40"/>
      <c r="I42" s="40"/>
      <c r="J42" s="39"/>
      <c r="K42" s="4"/>
    </row>
    <row r="43" spans="1:11" ht="33" customHeight="1" x14ac:dyDescent="0.25">
      <c r="A43" s="248" t="s">
        <v>87</v>
      </c>
      <c r="B43" s="1526" t="s">
        <v>326</v>
      </c>
      <c r="C43" s="1527"/>
      <c r="D43" s="1527"/>
      <c r="E43" s="1527"/>
      <c r="F43" s="1527"/>
      <c r="G43" s="1527"/>
      <c r="H43" s="38"/>
      <c r="I43" s="38"/>
      <c r="J43" s="37"/>
      <c r="K43" s="4"/>
    </row>
    <row r="44" spans="1:11" ht="30" customHeight="1" x14ac:dyDescent="0.25">
      <c r="A44" s="248" t="s">
        <v>88</v>
      </c>
      <c r="B44" s="1499" t="s">
        <v>509</v>
      </c>
      <c r="C44" s="1500"/>
      <c r="D44" s="1500"/>
      <c r="E44" s="1500"/>
      <c r="F44" s="1500"/>
      <c r="G44" s="1501"/>
      <c r="H44" s="38"/>
      <c r="I44" s="38"/>
      <c r="J44" s="37"/>
      <c r="K44" s="4"/>
    </row>
    <row r="45" spans="1:11" ht="29.25" customHeight="1" x14ac:dyDescent="0.25">
      <c r="A45" s="248" t="s">
        <v>123</v>
      </c>
      <c r="B45" s="1507" t="s">
        <v>502</v>
      </c>
      <c r="C45" s="1508"/>
      <c r="D45" s="1508"/>
      <c r="E45" s="1508"/>
      <c r="F45" s="1508"/>
      <c r="G45" s="1509"/>
      <c r="H45" s="38"/>
      <c r="I45" s="38"/>
      <c r="J45" s="37"/>
      <c r="K45" s="4"/>
    </row>
    <row r="46" spans="1:11" ht="48.75" customHeight="1" x14ac:dyDescent="0.25">
      <c r="A46" s="248" t="s">
        <v>125</v>
      </c>
      <c r="B46" s="1510" t="s">
        <v>510</v>
      </c>
      <c r="C46" s="1510"/>
      <c r="D46" s="1510"/>
      <c r="E46" s="1510"/>
      <c r="F46" s="1510"/>
      <c r="G46" s="1510"/>
      <c r="H46" s="36"/>
      <c r="I46" s="36"/>
      <c r="J46" s="35"/>
      <c r="K46" s="4"/>
    </row>
    <row r="47" spans="1:11" ht="50.25" customHeight="1" x14ac:dyDescent="0.25">
      <c r="A47" s="1519" t="s">
        <v>127</v>
      </c>
      <c r="B47" s="1517" t="s">
        <v>511</v>
      </c>
      <c r="C47" s="1517"/>
      <c r="D47" s="1517"/>
      <c r="E47" s="1517"/>
      <c r="F47" s="1517"/>
      <c r="G47" s="1517"/>
      <c r="H47" s="1520"/>
      <c r="I47" s="1520"/>
      <c r="J47" s="1521"/>
    </row>
    <row r="48" spans="1:11" ht="86.25" customHeight="1" x14ac:dyDescent="0.25">
      <c r="A48" s="1519"/>
      <c r="B48" s="1518"/>
      <c r="C48" s="1518"/>
      <c r="D48" s="1518"/>
      <c r="E48" s="1518"/>
      <c r="F48" s="1518"/>
      <c r="G48" s="1518"/>
      <c r="H48" s="1520"/>
      <c r="I48" s="1520"/>
      <c r="J48" s="1521"/>
    </row>
    <row r="49" spans="1:11" ht="94.5" customHeight="1" x14ac:dyDescent="0.25">
      <c r="A49" s="1511" t="s">
        <v>512</v>
      </c>
      <c r="B49" s="1512"/>
      <c r="C49" s="1512"/>
      <c r="D49" s="1512"/>
      <c r="E49" s="1512"/>
      <c r="F49" s="1512"/>
      <c r="G49" s="1512"/>
      <c r="H49" s="1512"/>
      <c r="I49" s="1512"/>
      <c r="J49" s="1512"/>
      <c r="K49" s="4"/>
    </row>
    <row r="50" spans="1:11" ht="75" customHeight="1" x14ac:dyDescent="0.25">
      <c r="A50" s="1513" t="s">
        <v>513</v>
      </c>
      <c r="B50" s="1513"/>
      <c r="C50" s="1513"/>
      <c r="D50" s="1513"/>
      <c r="E50" s="1513"/>
      <c r="F50" s="1513"/>
      <c r="G50" s="1513"/>
      <c r="H50" s="1513"/>
      <c r="I50" s="1513"/>
      <c r="J50" s="1514"/>
      <c r="K50" s="34"/>
    </row>
    <row r="51" spans="1:11" ht="15" customHeight="1" x14ac:dyDescent="0.25">
      <c r="A51" s="1515" t="s">
        <v>171</v>
      </c>
      <c r="B51" s="1515"/>
      <c r="C51" s="1515"/>
      <c r="D51" s="1515"/>
      <c r="E51" s="1515"/>
      <c r="F51" s="1515"/>
      <c r="G51" s="1515"/>
      <c r="H51" s="1515"/>
      <c r="I51" s="1515"/>
      <c r="J51" s="1516"/>
      <c r="K51" s="28"/>
    </row>
    <row r="52" spans="1:11" x14ac:dyDescent="0.25">
      <c r="A52" s="33"/>
      <c r="B52" s="32"/>
      <c r="C52" s="32"/>
      <c r="D52" s="32"/>
      <c r="E52" s="32"/>
      <c r="F52" s="32"/>
      <c r="G52" s="32"/>
      <c r="H52" s="32"/>
      <c r="I52" s="32"/>
      <c r="J52" s="32"/>
      <c r="K52" s="28"/>
    </row>
    <row r="53" spans="1:11" x14ac:dyDescent="0.25">
      <c r="A53" s="31" t="s">
        <v>172</v>
      </c>
      <c r="B53" s="30"/>
      <c r="C53" s="30"/>
      <c r="D53" s="30"/>
      <c r="E53" s="30"/>
      <c r="F53" s="30"/>
      <c r="G53" s="30"/>
      <c r="H53" s="30"/>
      <c r="I53" s="30"/>
      <c r="J53" s="29"/>
      <c r="K53" s="21"/>
    </row>
    <row r="54" spans="1:11" ht="15" customHeight="1" x14ac:dyDescent="0.25">
      <c r="A54" s="1502" t="s">
        <v>173</v>
      </c>
      <c r="B54" s="1503"/>
      <c r="C54" s="1503"/>
      <c r="D54" s="1503"/>
      <c r="E54" s="1503"/>
      <c r="F54" s="1503"/>
      <c r="G54" s="1503"/>
      <c r="H54" s="1503"/>
      <c r="I54" s="1503"/>
      <c r="J54" s="1503"/>
      <c r="K54" s="28"/>
    </row>
    <row r="55" spans="1:11" x14ac:dyDescent="0.25">
      <c r="A55" s="1504"/>
      <c r="B55" s="1505"/>
      <c r="C55" s="1505"/>
      <c r="D55" s="1505"/>
      <c r="E55" s="1505"/>
      <c r="F55" s="1505"/>
      <c r="G55" s="1505"/>
      <c r="H55" s="1505"/>
      <c r="I55" s="1505"/>
      <c r="J55" s="1506"/>
      <c r="K55" s="21"/>
    </row>
    <row r="56" spans="1:11" x14ac:dyDescent="0.25">
      <c r="A56" s="12"/>
      <c r="B56" s="16" t="s">
        <v>174</v>
      </c>
      <c r="C56" s="16"/>
      <c r="D56" s="1498" t="s">
        <v>514</v>
      </c>
      <c r="E56" s="1498"/>
      <c r="F56" s="16" t="s">
        <v>227</v>
      </c>
      <c r="G56" s="19" t="s">
        <v>515</v>
      </c>
      <c r="H56" s="16" t="s">
        <v>175</v>
      </c>
      <c r="I56" s="1498" t="s">
        <v>516</v>
      </c>
      <c r="J56" s="1498"/>
      <c r="K56" s="4"/>
    </row>
    <row r="57" spans="1:11" x14ac:dyDescent="0.25">
      <c r="A57" s="12"/>
      <c r="B57" s="16" t="s">
        <v>176</v>
      </c>
      <c r="C57" s="16"/>
      <c r="D57" s="1498" t="s">
        <v>514</v>
      </c>
      <c r="E57" s="1498"/>
      <c r="F57" s="16" t="s">
        <v>227</v>
      </c>
      <c r="G57" s="19" t="s">
        <v>515</v>
      </c>
      <c r="H57" s="16" t="s">
        <v>175</v>
      </c>
      <c r="I57" s="1498" t="s">
        <v>516</v>
      </c>
      <c r="J57" s="1498"/>
      <c r="K57" s="4"/>
    </row>
    <row r="58" spans="1:11" x14ac:dyDescent="0.25">
      <c r="A58" s="12"/>
      <c r="B58" s="16" t="s">
        <v>177</v>
      </c>
      <c r="C58" s="16"/>
      <c r="D58" s="1498" t="s">
        <v>514</v>
      </c>
      <c r="E58" s="1498"/>
      <c r="F58" s="16" t="s">
        <v>228</v>
      </c>
      <c r="G58" s="1497" t="s">
        <v>517</v>
      </c>
      <c r="H58" s="1497"/>
      <c r="I58" s="1497"/>
      <c r="J58" s="1497"/>
      <c r="K58" s="4"/>
    </row>
    <row r="59" spans="1:11" ht="15.75" thickBot="1" x14ac:dyDescent="0.3">
      <c r="A59" s="27"/>
      <c r="B59" s="26"/>
      <c r="C59" s="17"/>
      <c r="D59" s="17"/>
      <c r="E59" s="17"/>
      <c r="F59" s="26"/>
      <c r="G59" s="17"/>
      <c r="H59" s="17"/>
      <c r="I59" s="17"/>
      <c r="K59" s="4"/>
    </row>
    <row r="60" spans="1:11" x14ac:dyDescent="0.25">
      <c r="C60" s="15"/>
      <c r="D60" s="15"/>
      <c r="E60" s="15"/>
      <c r="G60" s="15"/>
      <c r="H60" s="15"/>
      <c r="I60" s="15"/>
      <c r="J60" s="15"/>
    </row>
  </sheetData>
  <mergeCells count="71">
    <mergeCell ref="A5:J6"/>
    <mergeCell ref="A7:J7"/>
    <mergeCell ref="A8:C8"/>
    <mergeCell ref="D8:J8"/>
    <mergeCell ref="A10:B10"/>
    <mergeCell ref="C10:E10"/>
    <mergeCell ref="F10:G10"/>
    <mergeCell ref="H10:J10"/>
    <mergeCell ref="A1:B3"/>
    <mergeCell ref="C1:F1"/>
    <mergeCell ref="G1:J1"/>
    <mergeCell ref="C2:J2"/>
    <mergeCell ref="C3:E3"/>
    <mergeCell ref="H3:J3"/>
    <mergeCell ref="F3:G3"/>
    <mergeCell ref="A11:B11"/>
    <mergeCell ref="C11:J11"/>
    <mergeCell ref="A12:J12"/>
    <mergeCell ref="B13:G13"/>
    <mergeCell ref="B14:G14"/>
    <mergeCell ref="A17:C17"/>
    <mergeCell ref="D17:J17"/>
    <mergeCell ref="A18:C19"/>
    <mergeCell ref="D18:J19"/>
    <mergeCell ref="A16:J16"/>
    <mergeCell ref="B15:G15"/>
    <mergeCell ref="A20:C20"/>
    <mergeCell ref="B33:G33"/>
    <mergeCell ref="B30:G30"/>
    <mergeCell ref="B31:G31"/>
    <mergeCell ref="A32:J32"/>
    <mergeCell ref="B29:G29"/>
    <mergeCell ref="A25:J25"/>
    <mergeCell ref="A23:J23"/>
    <mergeCell ref="A21:C21"/>
    <mergeCell ref="D21:J21"/>
    <mergeCell ref="A22:J22"/>
    <mergeCell ref="A24:C24"/>
    <mergeCell ref="D24:J24"/>
    <mergeCell ref="A26:J26"/>
    <mergeCell ref="B27:G27"/>
    <mergeCell ref="B28:G28"/>
    <mergeCell ref="B34:G34"/>
    <mergeCell ref="B36:G36"/>
    <mergeCell ref="B37:G37"/>
    <mergeCell ref="B38:G38"/>
    <mergeCell ref="B35:G35"/>
    <mergeCell ref="B39:G39"/>
    <mergeCell ref="A40:J40"/>
    <mergeCell ref="B43:G43"/>
    <mergeCell ref="B41:G41"/>
    <mergeCell ref="B42:G42"/>
    <mergeCell ref="B44:G44"/>
    <mergeCell ref="A54:J54"/>
    <mergeCell ref="A55:J55"/>
    <mergeCell ref="B45:G45"/>
    <mergeCell ref="B46:G46"/>
    <mergeCell ref="A49:J49"/>
    <mergeCell ref="A50:J50"/>
    <mergeCell ref="A51:J51"/>
    <mergeCell ref="B47:G48"/>
    <mergeCell ref="A47:A48"/>
    <mergeCell ref="H47:H48"/>
    <mergeCell ref="I47:I48"/>
    <mergeCell ref="J47:J48"/>
    <mergeCell ref="G58:J58"/>
    <mergeCell ref="I57:J57"/>
    <mergeCell ref="I56:J56"/>
    <mergeCell ref="D56:E56"/>
    <mergeCell ref="D57:E57"/>
    <mergeCell ref="D58:E58"/>
  </mergeCells>
  <printOptions horizontalCentered="1" verticalCentered="1"/>
  <pageMargins left="0.70866141732283472" right="0.70866141732283472" top="0.74803149606299213" bottom="0.74803149606299213" header="0.31496062992125984" footer="0.31496062992125984"/>
  <pageSetup paperSize="14" scale="66"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8000"/>
  </sheetPr>
  <dimension ref="A1:J29"/>
  <sheetViews>
    <sheetView showGridLines="0" view="pageBreakPreview" zoomScale="80" zoomScaleNormal="100" zoomScaleSheetLayoutView="118" workbookViewId="0">
      <selection sqref="A1:B3"/>
    </sheetView>
  </sheetViews>
  <sheetFormatPr baseColWidth="10" defaultColWidth="10.85546875" defaultRowHeight="15" x14ac:dyDescent="0.25"/>
  <cols>
    <col min="2" max="2" width="15" customWidth="1"/>
    <col min="5" max="5" width="14.140625" customWidth="1"/>
    <col min="7" max="10" width="12.7109375" customWidth="1"/>
    <col min="11" max="11" width="0" hidden="1" customWidth="1"/>
  </cols>
  <sheetData>
    <row r="1" spans="1:10" ht="15" customHeight="1" x14ac:dyDescent="0.25">
      <c r="A1" s="1564"/>
      <c r="B1" s="1565"/>
      <c r="C1" s="1607" t="str">
        <f>INSTRUCTIVO!C1</f>
        <v>ASEGURAMIENTO SANITARIO</v>
      </c>
      <c r="D1" s="1607"/>
      <c r="E1" s="1607"/>
      <c r="F1" s="1607"/>
      <c r="G1" s="1568" t="str">
        <f>INSTRUCTIVO!G1</f>
        <v>REGISTROS SANITARIOS Y TRAMITES ASOCIADOS</v>
      </c>
      <c r="H1" s="1568"/>
      <c r="I1" s="1568"/>
      <c r="J1" s="1568"/>
    </row>
    <row r="2" spans="1:10" ht="16.5" customHeight="1" x14ac:dyDescent="0.25">
      <c r="A2" s="1564"/>
      <c r="B2" s="1565"/>
      <c r="C2" s="1569" t="str">
        <f>INSTRUCTIVO!C2</f>
        <v>FORMATO ÚNICO DE DILIGENCIAMIENTO DE REACTIVOS DE DIAGNÓSTICO IN VITRO</v>
      </c>
      <c r="D2" s="1569"/>
      <c r="E2" s="1569"/>
      <c r="F2" s="1569"/>
      <c r="G2" s="1569"/>
      <c r="H2" s="1569"/>
      <c r="I2" s="1569"/>
      <c r="J2" s="1569"/>
    </row>
    <row r="3" spans="1:10" ht="15" customHeight="1" thickBot="1" x14ac:dyDescent="0.3">
      <c r="A3" s="1566"/>
      <c r="B3" s="1567"/>
      <c r="C3" s="1570" t="str">
        <f>INSTRUCTIVO!C3</f>
        <v>Código: ASS-RSA-FM006</v>
      </c>
      <c r="D3" s="1570"/>
      <c r="E3" s="1570"/>
      <c r="F3" s="1571" t="str">
        <f>INSTRUCTIVO!F3</f>
        <v>Versión: 13</v>
      </c>
      <c r="G3" s="1572"/>
      <c r="H3" s="465" t="str">
        <f>INSTRUCTIVO!H3</f>
        <v>Fecha de Emisión: 2025-11-06</v>
      </c>
      <c r="I3" s="466"/>
      <c r="J3" s="467"/>
    </row>
    <row r="4" spans="1:10" ht="16.5" thickTop="1" thickBot="1" x14ac:dyDescent="0.3">
      <c r="A4" s="76"/>
      <c r="B4" s="74"/>
      <c r="C4" s="75"/>
      <c r="D4" s="75"/>
      <c r="E4" s="75"/>
      <c r="F4" s="75"/>
      <c r="G4" s="74"/>
      <c r="H4" s="74"/>
      <c r="I4" s="74"/>
      <c r="J4" s="73"/>
    </row>
    <row r="5" spans="1:10" ht="15.75" thickBot="1" x14ac:dyDescent="0.3">
      <c r="A5" s="1608" t="s">
        <v>518</v>
      </c>
      <c r="B5" s="1609"/>
      <c r="C5" s="1609"/>
      <c r="D5" s="1609"/>
      <c r="E5" s="1609"/>
      <c r="F5" s="1609"/>
      <c r="G5" s="1609"/>
      <c r="H5" s="1609"/>
      <c r="I5" s="1609"/>
      <c r="J5" s="1610"/>
    </row>
    <row r="6" spans="1:10" ht="15.75" thickBot="1" x14ac:dyDescent="0.3">
      <c r="A6" s="1611" t="s">
        <v>519</v>
      </c>
      <c r="B6" s="1612"/>
      <c r="C6" s="1612"/>
      <c r="D6" s="1612"/>
      <c r="E6" s="1612"/>
      <c r="F6" s="1612"/>
      <c r="G6" s="1612"/>
      <c r="H6" s="1612"/>
      <c r="I6" s="1612"/>
      <c r="J6" s="1613"/>
    </row>
    <row r="7" spans="1:10" ht="15.75" thickBot="1" x14ac:dyDescent="0.3">
      <c r="A7" s="1614" t="s">
        <v>520</v>
      </c>
      <c r="B7" s="1615"/>
      <c r="C7" s="1616"/>
      <c r="D7" s="1616"/>
      <c r="E7" s="187" t="s">
        <v>521</v>
      </c>
      <c r="F7" s="1616"/>
      <c r="G7" s="1616"/>
      <c r="H7" s="187" t="s">
        <v>522</v>
      </c>
      <c r="I7" s="1616"/>
      <c r="J7" s="1617"/>
    </row>
    <row r="8" spans="1:10" x14ac:dyDescent="0.25">
      <c r="A8" s="181"/>
      <c r="B8" s="179"/>
      <c r="C8" s="179"/>
      <c r="D8" s="179"/>
      <c r="E8" s="179"/>
      <c r="F8" s="179"/>
      <c r="G8" s="179"/>
      <c r="H8" s="179"/>
      <c r="I8" s="179"/>
      <c r="J8" s="180"/>
    </row>
    <row r="9" spans="1:10" x14ac:dyDescent="0.25">
      <c r="A9" s="182" t="s">
        <v>116</v>
      </c>
      <c r="B9" s="1605" t="s">
        <v>117</v>
      </c>
      <c r="C9" s="1606"/>
      <c r="D9" s="1606"/>
      <c r="E9" s="1606"/>
      <c r="F9" s="1606"/>
      <c r="G9" s="1606"/>
      <c r="H9" s="72" t="s">
        <v>118</v>
      </c>
      <c r="I9" s="72" t="s">
        <v>116</v>
      </c>
      <c r="J9" s="71" t="s">
        <v>119</v>
      </c>
    </row>
    <row r="10" spans="1:10" ht="204" customHeight="1" x14ac:dyDescent="0.25">
      <c r="A10" s="188">
        <v>1</v>
      </c>
      <c r="B10" s="1623" t="s">
        <v>523</v>
      </c>
      <c r="C10" s="1624"/>
      <c r="D10" s="1624"/>
      <c r="E10" s="1624"/>
      <c r="F10" s="1624"/>
      <c r="G10" s="1625"/>
      <c r="H10" s="322"/>
      <c r="I10" s="322"/>
      <c r="J10" s="71"/>
    </row>
    <row r="11" spans="1:10" ht="63" customHeight="1" x14ac:dyDescent="0.25">
      <c r="A11" s="183">
        <v>2</v>
      </c>
      <c r="B11" s="1584" t="s">
        <v>524</v>
      </c>
      <c r="C11" s="1585"/>
      <c r="D11" s="1585"/>
      <c r="E11" s="1585"/>
      <c r="F11" s="1585"/>
      <c r="G11" s="1586"/>
      <c r="H11" s="70"/>
      <c r="I11" s="70"/>
      <c r="J11" s="69"/>
    </row>
    <row r="12" spans="1:10" ht="34.5" customHeight="1" x14ac:dyDescent="0.25">
      <c r="A12" s="183">
        <v>3</v>
      </c>
      <c r="B12" s="1584" t="s">
        <v>525</v>
      </c>
      <c r="C12" s="1585"/>
      <c r="D12" s="1585"/>
      <c r="E12" s="1585"/>
      <c r="F12" s="1585"/>
      <c r="G12" s="1586"/>
      <c r="H12" s="70"/>
      <c r="I12" s="70"/>
      <c r="J12" s="69"/>
    </row>
    <row r="13" spans="1:10" ht="87.75" customHeight="1" thickBot="1" x14ac:dyDescent="0.3">
      <c r="A13" s="184">
        <v>4</v>
      </c>
      <c r="B13" s="1589" t="s">
        <v>526</v>
      </c>
      <c r="C13" s="1590"/>
      <c r="D13" s="1590"/>
      <c r="E13" s="1590"/>
      <c r="F13" s="1590"/>
      <c r="G13" s="1591"/>
      <c r="H13" s="185"/>
      <c r="I13" s="185"/>
      <c r="J13" s="186"/>
    </row>
    <row r="14" spans="1:10" x14ac:dyDescent="0.25">
      <c r="A14" s="1599" t="s">
        <v>527</v>
      </c>
      <c r="B14" s="1600"/>
      <c r="C14" s="1600"/>
      <c r="D14" s="1600"/>
      <c r="E14" s="1600"/>
      <c r="F14" s="1600"/>
      <c r="G14" s="1600"/>
      <c r="H14" s="1600"/>
      <c r="I14" s="1600"/>
      <c r="J14" s="1601"/>
    </row>
    <row r="15" spans="1:10" x14ac:dyDescent="0.25">
      <c r="A15" s="1634" t="s">
        <v>97</v>
      </c>
      <c r="B15" s="1635"/>
      <c r="C15" s="1602" t="s">
        <v>99</v>
      </c>
      <c r="D15" s="1604"/>
      <c r="E15" s="1602" t="s">
        <v>528</v>
      </c>
      <c r="F15" s="1604"/>
      <c r="G15" s="1602" t="s">
        <v>529</v>
      </c>
      <c r="H15" s="1604"/>
      <c r="I15" s="1602" t="s">
        <v>530</v>
      </c>
      <c r="J15" s="1603"/>
    </row>
    <row r="16" spans="1:10" x14ac:dyDescent="0.25">
      <c r="A16" s="1626"/>
      <c r="B16" s="1627"/>
      <c r="C16" s="1618"/>
      <c r="D16" s="1628"/>
      <c r="E16" s="1618"/>
      <c r="F16" s="1628"/>
      <c r="G16" s="1618"/>
      <c r="H16" s="1628"/>
      <c r="I16" s="1618"/>
      <c r="J16" s="1619"/>
    </row>
    <row r="17" spans="1:10" ht="15.75" thickBot="1" x14ac:dyDescent="0.3">
      <c r="A17" s="1629"/>
      <c r="B17" s="1630"/>
      <c r="C17" s="1631"/>
      <c r="D17" s="1632"/>
      <c r="E17" s="1631"/>
      <c r="F17" s="1632"/>
      <c r="G17" s="1631"/>
      <c r="H17" s="1632"/>
      <c r="I17" s="1631"/>
      <c r="J17" s="1633"/>
    </row>
    <row r="18" spans="1:10" ht="74.25" customHeight="1" x14ac:dyDescent="0.25">
      <c r="A18" s="1596" t="s">
        <v>531</v>
      </c>
      <c r="B18" s="1596"/>
      <c r="C18" s="1596"/>
      <c r="D18" s="1596"/>
      <c r="E18" s="1596"/>
      <c r="F18" s="1596"/>
      <c r="G18" s="1596"/>
      <c r="H18" s="1596"/>
      <c r="I18" s="1596"/>
      <c r="J18" s="1596"/>
    </row>
    <row r="19" spans="1:10" x14ac:dyDescent="0.25">
      <c r="A19" s="1597"/>
      <c r="B19" s="1598"/>
      <c r="C19" s="1598"/>
      <c r="D19" s="1598"/>
      <c r="E19" s="1598"/>
      <c r="F19" s="1598"/>
      <c r="G19" s="1598"/>
      <c r="H19" s="1598"/>
      <c r="I19" s="1598"/>
      <c r="J19" s="1598"/>
    </row>
    <row r="20" spans="1:10" x14ac:dyDescent="0.25">
      <c r="A20" s="1593" t="s">
        <v>171</v>
      </c>
      <c r="B20" s="1593"/>
      <c r="C20" s="1593"/>
      <c r="D20" s="1593"/>
      <c r="E20" s="1593"/>
      <c r="F20" s="1593"/>
      <c r="G20" s="1593"/>
      <c r="H20" s="1593"/>
      <c r="I20" s="1593"/>
      <c r="J20" s="1593"/>
    </row>
    <row r="21" spans="1:10" x14ac:dyDescent="0.25">
      <c r="A21" s="1593" t="s">
        <v>225</v>
      </c>
      <c r="B21" s="1593"/>
      <c r="C21" s="1593"/>
      <c r="D21" s="1593"/>
      <c r="E21" s="1593"/>
      <c r="F21" s="1593"/>
      <c r="G21" s="1593"/>
      <c r="H21" s="1593"/>
      <c r="I21" s="1593"/>
      <c r="J21" s="1593"/>
    </row>
    <row r="22" spans="1:10" x14ac:dyDescent="0.25">
      <c r="A22" s="1592" t="s">
        <v>532</v>
      </c>
      <c r="B22" s="1593"/>
      <c r="C22" s="1593"/>
      <c r="D22" s="1593"/>
      <c r="E22" s="1593"/>
      <c r="F22" s="1593"/>
      <c r="G22" s="1593"/>
      <c r="H22" s="1593"/>
      <c r="I22" s="1593"/>
      <c r="J22" s="1593"/>
    </row>
    <row r="23" spans="1:10" x14ac:dyDescent="0.25">
      <c r="A23" s="1620"/>
      <c r="B23" s="1621"/>
      <c r="C23" s="1621"/>
      <c r="D23" s="1621"/>
      <c r="E23" s="1621"/>
      <c r="F23" s="1621"/>
      <c r="G23" s="1621"/>
      <c r="H23" s="1621"/>
      <c r="I23" s="1621"/>
      <c r="J23" s="1622"/>
    </row>
    <row r="24" spans="1:10" x14ac:dyDescent="0.25">
      <c r="A24" s="68"/>
      <c r="B24" s="67"/>
      <c r="C24" s="67"/>
      <c r="D24" s="67"/>
      <c r="E24" s="67"/>
      <c r="F24" s="67"/>
      <c r="G24" s="67"/>
      <c r="H24" s="67"/>
      <c r="I24" s="67"/>
      <c r="J24" s="66"/>
    </row>
    <row r="25" spans="1:10" x14ac:dyDescent="0.25">
      <c r="A25" s="61"/>
      <c r="B25" s="62" t="s">
        <v>533</v>
      </c>
      <c r="C25" s="60"/>
      <c r="D25" s="65"/>
      <c r="E25" s="62" t="s">
        <v>227</v>
      </c>
      <c r="F25" s="65"/>
      <c r="G25" s="64" t="s">
        <v>175</v>
      </c>
      <c r="H25" s="1594"/>
      <c r="I25" s="1594"/>
      <c r="J25" s="1595"/>
    </row>
    <row r="26" spans="1:10" x14ac:dyDescent="0.25">
      <c r="A26" s="61"/>
      <c r="B26" s="62" t="s">
        <v>176</v>
      </c>
      <c r="C26" s="60"/>
      <c r="D26" s="63"/>
      <c r="E26" s="62" t="s">
        <v>227</v>
      </c>
      <c r="F26" s="63"/>
      <c r="G26" s="64" t="s">
        <v>175</v>
      </c>
      <c r="H26" s="1587"/>
      <c r="I26" s="1587"/>
      <c r="J26" s="1588"/>
    </row>
    <row r="27" spans="1:10" x14ac:dyDescent="0.25">
      <c r="A27" s="61"/>
      <c r="B27" s="62" t="s">
        <v>177</v>
      </c>
      <c r="C27" s="60"/>
      <c r="D27" s="63"/>
      <c r="E27" s="62" t="s">
        <v>228</v>
      </c>
      <c r="F27" s="1594"/>
      <c r="G27" s="1594"/>
      <c r="H27" s="1594"/>
      <c r="I27" s="1594"/>
      <c r="J27" s="1595"/>
    </row>
    <row r="28" spans="1:10" x14ac:dyDescent="0.25">
      <c r="A28" s="61"/>
      <c r="B28" s="60"/>
      <c r="C28" s="60"/>
      <c r="D28" s="60"/>
      <c r="E28" s="60"/>
      <c r="F28" s="1587"/>
      <c r="G28" s="1587"/>
      <c r="H28" s="1587"/>
      <c r="I28" s="1587"/>
      <c r="J28" s="1588"/>
    </row>
    <row r="29" spans="1:10" ht="15.75" thickBot="1" x14ac:dyDescent="0.3">
      <c r="A29" s="59"/>
      <c r="B29" s="58"/>
      <c r="C29" s="58"/>
      <c r="D29" s="58"/>
      <c r="E29" s="58"/>
      <c r="F29" s="58"/>
      <c r="G29" s="58"/>
      <c r="H29" s="58"/>
      <c r="I29" s="58"/>
      <c r="J29" s="57"/>
    </row>
  </sheetData>
  <mergeCells count="44">
    <mergeCell ref="B11:G11"/>
    <mergeCell ref="I16:J16"/>
    <mergeCell ref="A23:J23"/>
    <mergeCell ref="B10:G10"/>
    <mergeCell ref="A16:B16"/>
    <mergeCell ref="C16:D16"/>
    <mergeCell ref="E16:F16"/>
    <mergeCell ref="G16:H16"/>
    <mergeCell ref="A17:B17"/>
    <mergeCell ref="C17:D17"/>
    <mergeCell ref="E17:F17"/>
    <mergeCell ref="G17:H17"/>
    <mergeCell ref="I17:J17"/>
    <mergeCell ref="A15:B15"/>
    <mergeCell ref="C15:D15"/>
    <mergeCell ref="E15:F15"/>
    <mergeCell ref="B9:G9"/>
    <mergeCell ref="A1:B3"/>
    <mergeCell ref="C1:F1"/>
    <mergeCell ref="G1:J1"/>
    <mergeCell ref="C2:J2"/>
    <mergeCell ref="C3:E3"/>
    <mergeCell ref="A5:J5"/>
    <mergeCell ref="H3:J3"/>
    <mergeCell ref="F3:G3"/>
    <mergeCell ref="A6:J6"/>
    <mergeCell ref="A7:B7"/>
    <mergeCell ref="C7:D7"/>
    <mergeCell ref="F7:G7"/>
    <mergeCell ref="I7:J7"/>
    <mergeCell ref="B12:G12"/>
    <mergeCell ref="F28:J28"/>
    <mergeCell ref="B13:G13"/>
    <mergeCell ref="A22:J22"/>
    <mergeCell ref="H25:J25"/>
    <mergeCell ref="A20:J20"/>
    <mergeCell ref="A21:J21"/>
    <mergeCell ref="H26:J26"/>
    <mergeCell ref="F27:J27"/>
    <mergeCell ref="A18:J18"/>
    <mergeCell ref="A19:J19"/>
    <mergeCell ref="A14:J14"/>
    <mergeCell ref="I15:J15"/>
    <mergeCell ref="G15:H15"/>
  </mergeCells>
  <pageMargins left="1.0986614173228348" right="0.70866141732283472" top="0.74803149606299213" bottom="0.74803149606299213" header="0.31496062992125984" footer="0.31496062992125984"/>
  <pageSetup scale="60"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CC"/>
  </sheetPr>
  <dimension ref="A1:HI32"/>
  <sheetViews>
    <sheetView showGridLines="0" view="pageBreakPreview" zoomScale="80" zoomScaleNormal="100" zoomScaleSheetLayoutView="80" workbookViewId="0">
      <selection sqref="A1:A3"/>
    </sheetView>
  </sheetViews>
  <sheetFormatPr baseColWidth="10" defaultColWidth="10.85546875" defaultRowHeight="15" x14ac:dyDescent="0.25"/>
  <cols>
    <col min="2" max="2" width="14.85546875" customWidth="1"/>
    <col min="5" max="5" width="11.85546875" customWidth="1"/>
    <col min="6" max="6" width="13.28515625" customWidth="1"/>
    <col min="11" max="12" width="0" hidden="1" customWidth="1"/>
  </cols>
  <sheetData>
    <row r="1" spans="1:217" ht="15" customHeight="1" x14ac:dyDescent="0.25">
      <c r="A1" s="1641"/>
      <c r="B1" s="1607" t="str">
        <f>INSTRUCTIVO!C1</f>
        <v>ASEGURAMIENTO SANITARIO</v>
      </c>
      <c r="C1" s="1607"/>
      <c r="D1" s="1607"/>
      <c r="E1" s="1607"/>
      <c r="F1" s="1607" t="str">
        <f>INSTRUCTIVO!G1</f>
        <v>REGISTROS SANITARIOS Y TRAMITES ASOCIADOS</v>
      </c>
      <c r="G1" s="1607"/>
      <c r="H1" s="1607"/>
      <c r="I1" s="1607"/>
      <c r="J1" s="160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77"/>
      <c r="DI1" s="77"/>
      <c r="DJ1" s="77"/>
      <c r="DK1" s="77"/>
      <c r="DL1" s="77"/>
      <c r="DM1" s="77"/>
      <c r="DN1" s="77"/>
      <c r="DO1" s="77"/>
      <c r="DP1" s="77"/>
      <c r="DQ1" s="77"/>
      <c r="DR1" s="77"/>
      <c r="DS1" s="77"/>
      <c r="DT1" s="77"/>
      <c r="DU1" s="77"/>
      <c r="DV1" s="77"/>
      <c r="DW1" s="77"/>
      <c r="DX1" s="77"/>
      <c r="DY1" s="77"/>
      <c r="DZ1" s="77"/>
      <c r="EA1" s="77"/>
      <c r="EB1" s="77"/>
      <c r="EC1" s="77"/>
      <c r="ED1" s="77"/>
      <c r="EE1" s="77"/>
      <c r="EF1" s="77"/>
      <c r="EG1" s="77"/>
      <c r="EH1" s="77"/>
      <c r="EI1" s="77"/>
      <c r="EJ1" s="77"/>
      <c r="EK1" s="77"/>
      <c r="EL1" s="77"/>
      <c r="EM1" s="77"/>
      <c r="EN1" s="77"/>
      <c r="EO1" s="77"/>
      <c r="EP1" s="77"/>
      <c r="EQ1" s="77"/>
      <c r="ER1" s="77"/>
      <c r="ES1" s="77"/>
      <c r="ET1" s="77"/>
      <c r="EU1" s="77"/>
      <c r="EV1" s="77"/>
      <c r="EW1" s="77"/>
      <c r="EX1" s="77"/>
      <c r="EY1" s="77"/>
      <c r="EZ1" s="77"/>
      <c r="FA1" s="77"/>
      <c r="FB1" s="77"/>
      <c r="FC1" s="77"/>
      <c r="FD1" s="77"/>
      <c r="FE1" s="77"/>
      <c r="FF1" s="77"/>
      <c r="FG1" s="77"/>
      <c r="FH1" s="77"/>
      <c r="FI1" s="77"/>
      <c r="FJ1" s="77"/>
      <c r="FK1" s="77"/>
      <c r="FL1" s="77"/>
      <c r="FM1" s="77"/>
      <c r="FN1" s="77"/>
      <c r="FO1" s="77"/>
      <c r="FP1" s="77"/>
      <c r="FQ1" s="77"/>
      <c r="FR1" s="77"/>
      <c r="FS1" s="77"/>
      <c r="FT1" s="77"/>
      <c r="FU1" s="77"/>
      <c r="FV1" s="77"/>
      <c r="FW1" s="77"/>
      <c r="FX1" s="77"/>
      <c r="FY1" s="77"/>
      <c r="FZ1" s="77"/>
      <c r="GA1" s="77"/>
      <c r="GB1" s="77"/>
      <c r="GC1" s="77"/>
      <c r="GD1" s="77"/>
      <c r="GE1" s="77"/>
      <c r="GF1" s="77"/>
      <c r="GG1" s="77"/>
      <c r="GH1" s="77"/>
      <c r="GI1" s="77"/>
      <c r="GJ1" s="77"/>
      <c r="GK1" s="77"/>
      <c r="GL1" s="77"/>
      <c r="GM1" s="77"/>
      <c r="GN1" s="77"/>
      <c r="GO1" s="77"/>
      <c r="GP1" s="77"/>
      <c r="GQ1" s="77"/>
      <c r="GR1" s="77"/>
      <c r="GS1" s="77"/>
      <c r="GT1" s="77"/>
      <c r="GU1" s="77"/>
      <c r="GV1" s="77"/>
      <c r="GW1" s="77"/>
      <c r="GX1" s="77"/>
      <c r="GY1" s="77"/>
      <c r="GZ1" s="77"/>
      <c r="HA1" s="77"/>
      <c r="HB1" s="77"/>
      <c r="HC1" s="77"/>
      <c r="HD1" s="77"/>
      <c r="HE1" s="77"/>
      <c r="HF1" s="77"/>
      <c r="HG1" s="77"/>
      <c r="HH1" s="77"/>
      <c r="HI1" s="77"/>
    </row>
    <row r="2" spans="1:217" ht="15" customHeight="1" x14ac:dyDescent="0.25">
      <c r="A2" s="1641"/>
      <c r="B2" s="1643" t="str">
        <f>INSTRUCTIVO!C2</f>
        <v>FORMATO ÚNICO DE DILIGENCIAMIENTO DE REACTIVOS DE DIAGNÓSTICO IN VITRO</v>
      </c>
      <c r="C2" s="1643"/>
      <c r="D2" s="1643"/>
      <c r="E2" s="1643"/>
      <c r="F2" s="1643"/>
      <c r="G2" s="1643"/>
      <c r="H2" s="1643"/>
      <c r="I2" s="1643"/>
      <c r="J2" s="1643"/>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c r="DN2" s="77"/>
      <c r="DO2" s="77"/>
      <c r="DP2" s="77"/>
      <c r="DQ2" s="77"/>
      <c r="DR2" s="77"/>
      <c r="DS2" s="77"/>
      <c r="DT2" s="77"/>
      <c r="DU2" s="77"/>
      <c r="DV2" s="77"/>
      <c r="DW2" s="77"/>
      <c r="DX2" s="77"/>
      <c r="DY2" s="77"/>
      <c r="DZ2" s="77"/>
      <c r="EA2" s="77"/>
      <c r="EB2" s="77"/>
      <c r="EC2" s="77"/>
      <c r="ED2" s="77"/>
      <c r="EE2" s="77"/>
      <c r="EF2" s="77"/>
      <c r="EG2" s="77"/>
      <c r="EH2" s="77"/>
      <c r="EI2" s="77"/>
      <c r="EJ2" s="77"/>
      <c r="EK2" s="77"/>
      <c r="EL2" s="77"/>
      <c r="EM2" s="77"/>
      <c r="EN2" s="77"/>
      <c r="EO2" s="77"/>
      <c r="EP2" s="77"/>
      <c r="EQ2" s="77"/>
      <c r="ER2" s="77"/>
      <c r="ES2" s="77"/>
      <c r="ET2" s="77"/>
      <c r="EU2" s="77"/>
      <c r="EV2" s="77"/>
      <c r="EW2" s="77"/>
      <c r="EX2" s="77"/>
      <c r="EY2" s="77"/>
      <c r="EZ2" s="77"/>
      <c r="FA2" s="77"/>
      <c r="FB2" s="77"/>
      <c r="FC2" s="77"/>
      <c r="FD2" s="77"/>
      <c r="FE2" s="77"/>
      <c r="FF2" s="77"/>
      <c r="FG2" s="77"/>
      <c r="FH2" s="77"/>
      <c r="FI2" s="77"/>
      <c r="FJ2" s="77"/>
      <c r="FK2" s="77"/>
      <c r="FL2" s="77"/>
      <c r="FM2" s="77"/>
      <c r="FN2" s="77"/>
      <c r="FO2" s="77"/>
      <c r="FP2" s="77"/>
      <c r="FQ2" s="77"/>
      <c r="FR2" s="77"/>
      <c r="FS2" s="77"/>
      <c r="FT2" s="77"/>
      <c r="FU2" s="77"/>
      <c r="FV2" s="77"/>
      <c r="FW2" s="77"/>
      <c r="FX2" s="77"/>
      <c r="FY2" s="77"/>
      <c r="FZ2" s="77"/>
      <c r="GA2" s="77"/>
      <c r="GB2" s="77"/>
      <c r="GC2" s="77"/>
      <c r="GD2" s="77"/>
      <c r="GE2" s="77"/>
      <c r="GF2" s="77"/>
      <c r="GG2" s="77"/>
      <c r="GH2" s="77"/>
      <c r="GI2" s="77"/>
      <c r="GJ2" s="77"/>
      <c r="GK2" s="77"/>
      <c r="GL2" s="77"/>
      <c r="GM2" s="77"/>
      <c r="GN2" s="77"/>
      <c r="GO2" s="77"/>
      <c r="GP2" s="77"/>
      <c r="GQ2" s="77"/>
      <c r="GR2" s="77"/>
      <c r="GS2" s="77"/>
      <c r="GT2" s="77"/>
      <c r="GU2" s="77"/>
      <c r="GV2" s="77"/>
      <c r="GW2" s="77"/>
      <c r="GX2" s="77"/>
      <c r="GY2" s="77"/>
      <c r="GZ2" s="77"/>
      <c r="HA2" s="77"/>
      <c r="HB2" s="77"/>
      <c r="HC2" s="77"/>
      <c r="HD2" s="77"/>
      <c r="HE2" s="77"/>
      <c r="HF2" s="77"/>
      <c r="HG2" s="77"/>
      <c r="HH2" s="77"/>
      <c r="HI2" s="77"/>
    </row>
    <row r="3" spans="1:217" ht="15" customHeight="1" thickBot="1" x14ac:dyDescent="0.3">
      <c r="A3" s="1642"/>
      <c r="B3" s="1644" t="str">
        <f>INSTRUCTIVO!C3</f>
        <v>Código: ASS-RSA-FM006</v>
      </c>
      <c r="C3" s="1644"/>
      <c r="D3" s="1644"/>
      <c r="E3" s="1645" t="str">
        <f>INSTRUCTIVO!F3</f>
        <v>Versión: 13</v>
      </c>
      <c r="F3" s="1645"/>
      <c r="G3" s="1645" t="str">
        <f>INSTRUCTIVO!H3</f>
        <v>Fecha de Emisión: 2025-11-06</v>
      </c>
      <c r="H3" s="1645"/>
      <c r="I3" s="1645"/>
      <c r="J3" s="1645"/>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c r="EP3" s="77"/>
      <c r="EQ3" s="77"/>
      <c r="ER3" s="77"/>
      <c r="ES3" s="77"/>
      <c r="ET3" s="77"/>
      <c r="EU3" s="77"/>
      <c r="EV3" s="77"/>
      <c r="EW3" s="77"/>
      <c r="EX3" s="77"/>
      <c r="EY3" s="77"/>
      <c r="EZ3" s="77"/>
      <c r="FA3" s="77"/>
      <c r="FB3" s="77"/>
      <c r="FC3" s="77"/>
      <c r="FD3" s="77"/>
      <c r="FE3" s="77"/>
      <c r="FF3" s="77"/>
      <c r="FG3" s="77"/>
      <c r="FH3" s="77"/>
      <c r="FI3" s="77"/>
      <c r="FJ3" s="77"/>
      <c r="FK3" s="77"/>
      <c r="FL3" s="77"/>
      <c r="FM3" s="77"/>
      <c r="FN3" s="77"/>
      <c r="FO3" s="77"/>
      <c r="FP3" s="77"/>
      <c r="FQ3" s="77"/>
      <c r="FR3" s="77"/>
      <c r="FS3" s="77"/>
      <c r="FT3" s="77"/>
      <c r="FU3" s="77"/>
      <c r="FV3" s="77"/>
      <c r="FW3" s="77"/>
      <c r="FX3" s="77"/>
      <c r="FY3" s="77"/>
      <c r="FZ3" s="77"/>
      <c r="GA3" s="77"/>
      <c r="GB3" s="77"/>
      <c r="GC3" s="77"/>
      <c r="GD3" s="77"/>
      <c r="GE3" s="77"/>
      <c r="GF3" s="77"/>
      <c r="GG3" s="77"/>
      <c r="GH3" s="77"/>
      <c r="GI3" s="77"/>
      <c r="GJ3" s="77"/>
      <c r="GK3" s="77"/>
      <c r="GL3" s="77"/>
      <c r="GM3" s="77"/>
      <c r="GN3" s="77"/>
      <c r="GO3" s="77"/>
      <c r="GP3" s="77"/>
      <c r="GQ3" s="77"/>
      <c r="GR3" s="77"/>
      <c r="GS3" s="77"/>
      <c r="GT3" s="77"/>
      <c r="GU3" s="77"/>
      <c r="GV3" s="77"/>
      <c r="GW3" s="77"/>
      <c r="GX3" s="77"/>
      <c r="GY3" s="77"/>
      <c r="GZ3" s="77"/>
      <c r="HA3" s="77"/>
      <c r="HB3" s="77"/>
      <c r="HC3" s="77"/>
      <c r="HD3" s="77"/>
      <c r="HE3" s="77"/>
      <c r="HF3" s="77"/>
      <c r="HG3" s="77"/>
      <c r="HH3" s="77"/>
      <c r="HI3" s="77"/>
    </row>
    <row r="4" spans="1:217" ht="16.5" thickTop="1" thickBot="1" x14ac:dyDescent="0.3">
      <c r="A4" s="85"/>
      <c r="B4" s="84"/>
      <c r="C4" s="84"/>
      <c r="D4" s="84"/>
      <c r="E4" s="77"/>
      <c r="F4" s="77"/>
      <c r="G4" s="77"/>
      <c r="H4" s="77"/>
      <c r="I4" s="77"/>
      <c r="J4" s="147"/>
      <c r="K4" s="77"/>
      <c r="L4" s="83"/>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7"/>
      <c r="FI4" s="77"/>
      <c r="FJ4" s="77"/>
      <c r="FK4" s="77"/>
      <c r="FL4" s="77"/>
      <c r="FM4" s="77"/>
      <c r="FN4" s="77"/>
      <c r="FO4" s="77"/>
      <c r="FP4" s="77"/>
      <c r="FQ4" s="77"/>
      <c r="FR4" s="77"/>
      <c r="FS4" s="77"/>
      <c r="FT4" s="77"/>
      <c r="FU4" s="77"/>
      <c r="FV4" s="77"/>
      <c r="FW4" s="77"/>
      <c r="FX4" s="77"/>
      <c r="FY4" s="77"/>
      <c r="FZ4" s="77"/>
      <c r="GA4" s="77"/>
      <c r="GB4" s="77"/>
      <c r="GC4" s="77"/>
      <c r="GD4" s="77"/>
      <c r="GE4" s="77"/>
      <c r="GF4" s="77"/>
      <c r="GG4" s="77"/>
      <c r="GH4" s="77"/>
      <c r="GI4" s="77"/>
      <c r="GJ4" s="77"/>
      <c r="GK4" s="77"/>
      <c r="GL4" s="77"/>
      <c r="GM4" s="77"/>
      <c r="GN4" s="77"/>
      <c r="GO4" s="77"/>
      <c r="GP4" s="77"/>
      <c r="GQ4" s="77"/>
      <c r="GR4" s="77"/>
      <c r="GS4" s="77"/>
      <c r="GT4" s="77"/>
      <c r="GU4" s="77"/>
      <c r="GV4" s="77"/>
      <c r="GW4" s="77"/>
      <c r="GX4" s="77"/>
      <c r="GY4" s="77"/>
      <c r="GZ4" s="77"/>
      <c r="HA4" s="77"/>
      <c r="HB4" s="77"/>
      <c r="HC4" s="77"/>
      <c r="HD4" s="77"/>
      <c r="HE4" s="77"/>
      <c r="HF4" s="77"/>
      <c r="HG4" s="77"/>
      <c r="HH4" s="77"/>
      <c r="HI4" s="77"/>
    </row>
    <row r="5" spans="1:217" x14ac:dyDescent="0.25">
      <c r="A5" s="1646" t="s">
        <v>534</v>
      </c>
      <c r="B5" s="1647"/>
      <c r="C5" s="1647"/>
      <c r="D5" s="1647"/>
      <c r="E5" s="1647"/>
      <c r="F5" s="1647"/>
      <c r="G5" s="1647"/>
      <c r="H5" s="1647"/>
      <c r="I5" s="1647"/>
      <c r="J5" s="1648"/>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c r="GB5" s="77"/>
      <c r="GC5" s="77"/>
      <c r="GD5" s="77"/>
      <c r="GE5" s="77"/>
      <c r="GF5" s="77"/>
      <c r="GG5" s="77"/>
      <c r="GH5" s="77"/>
      <c r="GI5" s="77"/>
      <c r="GJ5" s="77"/>
      <c r="GK5" s="77"/>
      <c r="GL5" s="77"/>
      <c r="GM5" s="77"/>
      <c r="GN5" s="77"/>
      <c r="GO5" s="77"/>
      <c r="GP5" s="77"/>
      <c r="GQ5" s="77"/>
      <c r="GR5" s="77"/>
      <c r="GS5" s="77"/>
      <c r="GT5" s="77"/>
      <c r="GU5" s="77"/>
      <c r="GV5" s="77"/>
      <c r="GW5" s="77"/>
      <c r="GX5" s="77"/>
      <c r="GY5" s="77"/>
      <c r="GZ5" s="77"/>
      <c r="HA5" s="77"/>
      <c r="HB5" s="77"/>
      <c r="HC5" s="77"/>
      <c r="HD5" s="77"/>
      <c r="HE5" s="77"/>
      <c r="HF5" s="77"/>
      <c r="HG5" s="77"/>
      <c r="HH5" s="77"/>
      <c r="HI5" s="77"/>
    </row>
    <row r="6" spans="1:217" ht="15.75" thickBot="1" x14ac:dyDescent="0.3">
      <c r="A6" s="1649"/>
      <c r="B6" s="1650"/>
      <c r="C6" s="1650"/>
      <c r="D6" s="1650"/>
      <c r="E6" s="1650"/>
      <c r="F6" s="1650"/>
      <c r="G6" s="1650"/>
      <c r="H6" s="1650"/>
      <c r="I6" s="1650"/>
      <c r="J6" s="1651"/>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B6" s="77"/>
      <c r="HC6" s="77"/>
      <c r="HD6" s="77"/>
      <c r="HE6" s="77"/>
      <c r="HF6" s="77"/>
      <c r="HG6" s="77"/>
      <c r="HH6" s="77"/>
      <c r="HI6" s="77"/>
    </row>
    <row r="7" spans="1:217" x14ac:dyDescent="0.25">
      <c r="A7" s="1652" t="s">
        <v>535</v>
      </c>
      <c r="B7" s="1653"/>
      <c r="C7" s="1653"/>
      <c r="D7" s="1653"/>
      <c r="E7" s="1653"/>
      <c r="F7" s="1653"/>
      <c r="G7" s="1653"/>
      <c r="H7" s="1653"/>
      <c r="I7" s="1653"/>
      <c r="J7" s="1654"/>
      <c r="K7" s="78"/>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77"/>
      <c r="HE7" s="77"/>
      <c r="HF7" s="77"/>
      <c r="HG7" s="77"/>
      <c r="HH7" s="77"/>
      <c r="HI7" s="77"/>
    </row>
    <row r="8" spans="1:217" x14ac:dyDescent="0.25">
      <c r="A8" s="249"/>
      <c r="B8" s="250"/>
      <c r="C8" s="250"/>
      <c r="D8" s="250"/>
      <c r="E8" s="250"/>
      <c r="F8" s="250"/>
      <c r="G8" s="250"/>
      <c r="H8" s="250"/>
      <c r="I8" s="250"/>
      <c r="J8" s="251"/>
      <c r="K8" s="82"/>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row>
    <row r="9" spans="1:217" x14ac:dyDescent="0.25">
      <c r="A9" s="1655" t="s">
        <v>536</v>
      </c>
      <c r="B9" s="1656"/>
      <c r="C9" s="1656"/>
      <c r="D9" s="1657"/>
      <c r="E9" s="1657"/>
      <c r="F9" s="1657"/>
      <c r="G9" s="1657"/>
      <c r="H9" s="1657"/>
      <c r="I9" s="1657"/>
      <c r="J9" s="1658"/>
      <c r="K9" s="80"/>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c r="EQ9" s="79"/>
      <c r="ER9" s="79"/>
      <c r="ES9" s="79"/>
      <c r="ET9" s="79"/>
      <c r="EU9" s="79"/>
      <c r="EV9" s="79"/>
      <c r="EW9" s="79"/>
      <c r="EX9" s="79"/>
      <c r="EY9" s="79"/>
      <c r="EZ9" s="79"/>
      <c r="FA9" s="79"/>
      <c r="FB9" s="79"/>
      <c r="FC9" s="79"/>
      <c r="FD9" s="79"/>
      <c r="FE9" s="79"/>
      <c r="FF9" s="79"/>
      <c r="FG9" s="79"/>
      <c r="FH9" s="79"/>
      <c r="FI9" s="79"/>
      <c r="FJ9" s="79"/>
      <c r="FK9" s="79"/>
      <c r="FL9" s="79"/>
      <c r="FM9" s="79"/>
      <c r="FN9" s="79"/>
      <c r="FO9" s="79"/>
      <c r="FP9" s="79"/>
      <c r="FQ9" s="79"/>
      <c r="FR9" s="79"/>
      <c r="FS9" s="79"/>
      <c r="FT9" s="79"/>
      <c r="FU9" s="79"/>
      <c r="FV9" s="79"/>
      <c r="FW9" s="79"/>
      <c r="FX9" s="79"/>
      <c r="FY9" s="79"/>
      <c r="FZ9" s="79"/>
      <c r="GA9" s="79"/>
      <c r="GB9" s="79"/>
      <c r="GC9" s="79"/>
      <c r="GD9" s="79"/>
      <c r="GE9" s="79"/>
      <c r="GF9" s="79"/>
      <c r="GG9" s="79"/>
      <c r="GH9" s="79"/>
      <c r="GI9" s="79"/>
      <c r="GJ9" s="79"/>
      <c r="GK9" s="79"/>
      <c r="GL9" s="79"/>
      <c r="GM9" s="79"/>
      <c r="GN9" s="79"/>
      <c r="GO9" s="79"/>
      <c r="GP9" s="79"/>
      <c r="GQ9" s="79"/>
      <c r="GR9" s="79"/>
      <c r="GS9" s="79"/>
      <c r="GT9" s="79"/>
      <c r="GU9" s="79"/>
      <c r="GV9" s="79"/>
      <c r="GW9" s="79"/>
      <c r="GX9" s="79"/>
      <c r="GY9" s="79"/>
      <c r="GZ9" s="79"/>
      <c r="HA9" s="79"/>
      <c r="HB9" s="79"/>
      <c r="HC9" s="79"/>
      <c r="HD9" s="79"/>
      <c r="HE9" s="79"/>
      <c r="HF9" s="79"/>
      <c r="HG9" s="79"/>
      <c r="HH9" s="79"/>
      <c r="HI9" s="79"/>
    </row>
    <row r="10" spans="1:217" x14ac:dyDescent="0.25">
      <c r="A10" s="1659"/>
      <c r="B10" s="1660"/>
      <c r="C10" s="1660"/>
      <c r="D10" s="1660"/>
      <c r="E10" s="1660"/>
      <c r="F10" s="1660"/>
      <c r="G10" s="1660"/>
      <c r="H10" s="1660"/>
      <c r="I10" s="1660"/>
      <c r="J10" s="1661"/>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79"/>
      <c r="EG10" s="79"/>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79"/>
      <c r="FZ10" s="79"/>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row>
    <row r="11" spans="1:217" x14ac:dyDescent="0.25">
      <c r="A11" s="1662"/>
      <c r="B11" s="1663"/>
      <c r="C11" s="1663"/>
      <c r="D11" s="1663"/>
      <c r="E11" s="1663"/>
      <c r="F11" s="1663"/>
      <c r="G11" s="1663"/>
      <c r="H11" s="1663"/>
      <c r="I11" s="1663"/>
      <c r="J11" s="1664"/>
      <c r="K11" s="80"/>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79"/>
      <c r="EN11" s="79"/>
      <c r="EO11" s="79"/>
      <c r="EP11" s="79"/>
      <c r="EQ11" s="79"/>
      <c r="ER11" s="79"/>
      <c r="ES11" s="79"/>
      <c r="ET11" s="79"/>
      <c r="EU11" s="79"/>
      <c r="EV11" s="79"/>
      <c r="EW11" s="79"/>
      <c r="EX11" s="79"/>
      <c r="EY11" s="79"/>
      <c r="EZ11" s="79"/>
      <c r="FA11" s="79"/>
      <c r="FB11" s="79"/>
      <c r="FC11" s="79"/>
      <c r="FD11" s="79"/>
      <c r="FE11" s="79"/>
      <c r="FF11" s="79"/>
      <c r="FG11" s="79"/>
      <c r="FH11" s="79"/>
      <c r="FI11" s="79"/>
      <c r="FJ11" s="79"/>
      <c r="FK11" s="79"/>
      <c r="FL11" s="79"/>
      <c r="FM11" s="79"/>
      <c r="FN11" s="79"/>
      <c r="FO11" s="79"/>
      <c r="FP11" s="79"/>
      <c r="FQ11" s="79"/>
      <c r="FR11" s="79"/>
      <c r="FS11" s="79"/>
      <c r="FT11" s="79"/>
      <c r="FU11" s="79"/>
      <c r="FV11" s="79"/>
      <c r="FW11" s="79"/>
      <c r="FX11" s="79"/>
      <c r="FY11" s="79"/>
      <c r="FZ11" s="79"/>
      <c r="GA11" s="79"/>
      <c r="GB11" s="79"/>
      <c r="GC11" s="79"/>
      <c r="GD11" s="79"/>
      <c r="GE11" s="79"/>
      <c r="GF11" s="79"/>
      <c r="GG11" s="79"/>
      <c r="GH11" s="79"/>
      <c r="GI11" s="79"/>
      <c r="GJ11" s="79"/>
      <c r="GK11" s="79"/>
      <c r="GL11" s="79"/>
      <c r="GM11" s="79"/>
      <c r="GN11" s="79"/>
      <c r="GO11" s="79"/>
      <c r="GP11" s="79"/>
      <c r="GQ11" s="79"/>
      <c r="GR11" s="79"/>
      <c r="GS11" s="79"/>
      <c r="GT11" s="79"/>
      <c r="GU11" s="79"/>
      <c r="GV11" s="79"/>
      <c r="GW11" s="79"/>
      <c r="GX11" s="79"/>
      <c r="GY11" s="79"/>
      <c r="GZ11" s="79"/>
      <c r="HA11" s="79"/>
      <c r="HB11" s="79"/>
      <c r="HC11" s="79"/>
      <c r="HD11" s="79"/>
      <c r="HE11" s="79"/>
      <c r="HF11" s="79"/>
      <c r="HG11" s="79"/>
      <c r="HH11" s="79"/>
      <c r="HI11" s="79"/>
    </row>
    <row r="12" spans="1:217" x14ac:dyDescent="0.25">
      <c r="A12" s="1655" t="s">
        <v>537</v>
      </c>
      <c r="B12" s="1656"/>
      <c r="C12" s="1656"/>
      <c r="D12" s="1657"/>
      <c r="E12" s="1657"/>
      <c r="F12" s="255" t="s">
        <v>538</v>
      </c>
      <c r="G12" s="1665"/>
      <c r="H12" s="1665"/>
      <c r="I12" s="1665"/>
      <c r="J12" s="1666"/>
      <c r="K12" s="78"/>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7"/>
      <c r="FZ12" s="77"/>
      <c r="GA12" s="77"/>
      <c r="GB12" s="77"/>
      <c r="GC12" s="77"/>
      <c r="GD12" s="77"/>
      <c r="GE12" s="77"/>
      <c r="GF12" s="77"/>
      <c r="GG12" s="77"/>
      <c r="GH12" s="77"/>
      <c r="GI12" s="77"/>
      <c r="GJ12" s="77"/>
      <c r="GK12" s="77"/>
      <c r="GL12" s="77"/>
      <c r="GM12" s="77"/>
      <c r="GN12" s="77"/>
      <c r="GO12" s="77"/>
      <c r="GP12" s="77"/>
      <c r="GQ12" s="77"/>
      <c r="GR12" s="77"/>
      <c r="GS12" s="77"/>
      <c r="GT12" s="77"/>
      <c r="GU12" s="77"/>
      <c r="GV12" s="77"/>
      <c r="GW12" s="77"/>
      <c r="GX12" s="77"/>
      <c r="GY12" s="77"/>
      <c r="GZ12" s="77"/>
      <c r="HA12" s="77"/>
      <c r="HB12" s="77"/>
      <c r="HC12" s="77"/>
      <c r="HD12" s="77"/>
      <c r="HE12" s="77"/>
      <c r="HF12" s="77"/>
      <c r="HG12" s="77"/>
      <c r="HH12" s="77"/>
      <c r="HI12" s="77"/>
    </row>
    <row r="13" spans="1:217" x14ac:dyDescent="0.25">
      <c r="A13" s="1636" t="s">
        <v>539</v>
      </c>
      <c r="B13" s="1637"/>
      <c r="C13" s="1638"/>
      <c r="D13" s="1657"/>
      <c r="E13" s="1657"/>
      <c r="F13" s="255" t="s">
        <v>540</v>
      </c>
      <c r="G13" s="1665"/>
      <c r="H13" s="1665"/>
      <c r="I13" s="1665"/>
      <c r="J13" s="1666"/>
      <c r="K13" s="78"/>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c r="EQ13" s="77"/>
      <c r="ER13" s="77"/>
      <c r="ES13" s="77"/>
      <c r="ET13" s="77"/>
      <c r="EU13" s="77"/>
      <c r="EV13" s="77"/>
      <c r="EW13" s="77"/>
      <c r="EX13" s="77"/>
      <c r="EY13" s="77"/>
      <c r="EZ13" s="77"/>
      <c r="FA13" s="77"/>
      <c r="FB13" s="77"/>
      <c r="FC13" s="77"/>
      <c r="FD13" s="77"/>
      <c r="FE13" s="77"/>
      <c r="FF13" s="77"/>
      <c r="FG13" s="77"/>
      <c r="FH13" s="77"/>
      <c r="FI13" s="77"/>
      <c r="FJ13" s="77"/>
      <c r="FK13" s="77"/>
      <c r="FL13" s="77"/>
      <c r="FM13" s="77"/>
      <c r="FN13" s="77"/>
      <c r="FO13" s="77"/>
      <c r="FP13" s="77"/>
      <c r="FQ13" s="77"/>
      <c r="FR13" s="77"/>
      <c r="FS13" s="77"/>
      <c r="FT13" s="77"/>
      <c r="FU13" s="77"/>
      <c r="FV13" s="77"/>
      <c r="FW13" s="77"/>
      <c r="FX13" s="77"/>
      <c r="FY13" s="77"/>
      <c r="FZ13" s="77"/>
      <c r="GA13" s="77"/>
      <c r="GB13" s="77"/>
      <c r="GC13" s="77"/>
      <c r="GD13" s="77"/>
      <c r="GE13" s="77"/>
      <c r="GF13" s="77"/>
      <c r="GG13" s="77"/>
      <c r="GH13" s="77"/>
      <c r="GI13" s="77"/>
      <c r="GJ13" s="77"/>
      <c r="GK13" s="77"/>
      <c r="GL13" s="77"/>
      <c r="GM13" s="77"/>
      <c r="GN13" s="77"/>
      <c r="GO13" s="77"/>
      <c r="GP13" s="77"/>
      <c r="GQ13" s="77"/>
      <c r="GR13" s="77"/>
      <c r="GS13" s="77"/>
      <c r="GT13" s="77"/>
      <c r="GU13" s="77"/>
      <c r="GV13" s="77"/>
      <c r="GW13" s="77"/>
      <c r="GX13" s="77"/>
      <c r="GY13" s="77"/>
      <c r="GZ13" s="77"/>
      <c r="HA13" s="77"/>
      <c r="HB13" s="77"/>
      <c r="HC13" s="77"/>
      <c r="HD13" s="77"/>
      <c r="HE13" s="77"/>
      <c r="HF13" s="77"/>
      <c r="HG13" s="77"/>
      <c r="HH13" s="77"/>
      <c r="HI13" s="77"/>
    </row>
    <row r="14" spans="1:217" x14ac:dyDescent="0.25">
      <c r="A14" s="1636" t="s">
        <v>541</v>
      </c>
      <c r="B14" s="1637"/>
      <c r="C14" s="1638"/>
      <c r="D14" s="1639"/>
      <c r="E14" s="1639"/>
      <c r="F14" s="1639"/>
      <c r="G14" s="1639"/>
      <c r="H14" s="1639"/>
      <c r="I14" s="1639"/>
      <c r="J14" s="1640"/>
      <c r="K14" s="78"/>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c r="GW14" s="77"/>
      <c r="GX14" s="77"/>
      <c r="GY14" s="77"/>
      <c r="GZ14" s="77"/>
      <c r="HA14" s="77"/>
      <c r="HB14" s="77"/>
      <c r="HC14" s="77"/>
      <c r="HD14" s="77"/>
      <c r="HE14" s="77"/>
      <c r="HF14" s="77"/>
      <c r="HG14" s="77"/>
      <c r="HH14" s="77"/>
      <c r="HI14" s="77"/>
    </row>
    <row r="15" spans="1:217" x14ac:dyDescent="0.25">
      <c r="A15" s="1659"/>
      <c r="B15" s="1660"/>
      <c r="C15" s="1660"/>
      <c r="D15" s="1660"/>
      <c r="E15" s="1660"/>
      <c r="F15" s="1660"/>
      <c r="G15" s="1660"/>
      <c r="H15" s="1660"/>
      <c r="I15" s="1660"/>
      <c r="J15" s="1661"/>
      <c r="K15" s="4"/>
    </row>
    <row r="16" spans="1:217" x14ac:dyDescent="0.25">
      <c r="A16" s="1662"/>
      <c r="B16" s="1663"/>
      <c r="C16" s="1663"/>
      <c r="D16" s="1663"/>
      <c r="E16" s="1663"/>
      <c r="F16" s="1663"/>
      <c r="G16" s="1663"/>
      <c r="H16" s="1663"/>
      <c r="I16" s="1663"/>
      <c r="J16" s="1664"/>
    </row>
    <row r="17" spans="1:11" x14ac:dyDescent="0.25">
      <c r="A17" s="1655" t="s">
        <v>542</v>
      </c>
      <c r="B17" s="1656"/>
      <c r="C17" s="1656"/>
      <c r="D17" s="1656"/>
      <c r="E17" s="252"/>
      <c r="F17" s="250" t="s">
        <v>543</v>
      </c>
      <c r="G17" s="252"/>
      <c r="H17" s="258" t="s">
        <v>544</v>
      </c>
      <c r="I17" s="254"/>
      <c r="J17" s="253"/>
      <c r="K17" s="4"/>
    </row>
    <row r="18" spans="1:11" x14ac:dyDescent="0.25">
      <c r="A18" s="1636" t="s">
        <v>545</v>
      </c>
      <c r="B18" s="1637"/>
      <c r="C18" s="1637"/>
      <c r="D18" s="1660"/>
      <c r="E18" s="1660"/>
      <c r="F18" s="1660"/>
      <c r="G18" s="1660"/>
      <c r="H18" s="1660"/>
      <c r="I18" s="1660"/>
      <c r="J18" s="1661"/>
      <c r="K18" s="4"/>
    </row>
    <row r="19" spans="1:11" x14ac:dyDescent="0.25">
      <c r="A19" s="1659"/>
      <c r="B19" s="1660"/>
      <c r="C19" s="1680"/>
      <c r="D19" s="1680"/>
      <c r="E19" s="1680"/>
      <c r="F19" s="1680"/>
      <c r="G19" s="1680"/>
      <c r="H19" s="1660"/>
      <c r="I19" s="1660"/>
      <c r="J19" s="1661"/>
      <c r="K19" s="4"/>
    </row>
    <row r="20" spans="1:11" x14ac:dyDescent="0.25">
      <c r="A20" s="260" t="s">
        <v>546</v>
      </c>
      <c r="B20" s="260" t="s">
        <v>333</v>
      </c>
      <c r="C20" s="1681" t="s">
        <v>547</v>
      </c>
      <c r="D20" s="1681"/>
      <c r="E20" s="1681"/>
      <c r="F20" s="1681"/>
      <c r="G20" s="1681"/>
      <c r="H20" s="262" t="s">
        <v>52</v>
      </c>
      <c r="I20" s="263" t="s">
        <v>331</v>
      </c>
      <c r="J20" s="264" t="s">
        <v>53</v>
      </c>
      <c r="K20" s="4"/>
    </row>
    <row r="21" spans="1:11" ht="56.25" x14ac:dyDescent="0.25">
      <c r="A21" s="274">
        <v>1</v>
      </c>
      <c r="B21" s="275" t="s">
        <v>548</v>
      </c>
      <c r="C21" s="1682" t="s">
        <v>549</v>
      </c>
      <c r="D21" s="1683"/>
      <c r="E21" s="1683"/>
      <c r="F21" s="1683"/>
      <c r="G21" s="1684"/>
      <c r="H21" s="267"/>
      <c r="I21" s="267"/>
      <c r="J21" s="263"/>
    </row>
    <row r="22" spans="1:11" ht="216.75" customHeight="1" x14ac:dyDescent="0.25">
      <c r="A22" s="199">
        <v>2</v>
      </c>
      <c r="B22" s="199" t="s">
        <v>550</v>
      </c>
      <c r="C22" s="1682" t="s">
        <v>551</v>
      </c>
      <c r="D22" s="1683"/>
      <c r="E22" s="1683"/>
      <c r="F22" s="1683"/>
      <c r="G22" s="1684"/>
      <c r="H22" s="267"/>
      <c r="I22" s="267"/>
      <c r="J22" s="263"/>
      <c r="K22" s="4"/>
    </row>
    <row r="23" spans="1:11" ht="55.5" customHeight="1" x14ac:dyDescent="0.25">
      <c r="A23" s="274">
        <v>3</v>
      </c>
      <c r="B23" s="275" t="s">
        <v>342</v>
      </c>
      <c r="C23" s="1682" t="s">
        <v>552</v>
      </c>
      <c r="D23" s="1683"/>
      <c r="E23" s="1683"/>
      <c r="F23" s="1683"/>
      <c r="G23" s="1684"/>
      <c r="H23" s="267"/>
      <c r="I23" s="267"/>
      <c r="J23" s="263"/>
      <c r="K23" s="4"/>
    </row>
    <row r="24" spans="1:11" x14ac:dyDescent="0.25">
      <c r="A24" s="260"/>
      <c r="B24" s="261"/>
      <c r="C24" s="1670"/>
      <c r="D24" s="1671"/>
      <c r="E24" s="1671"/>
      <c r="F24" s="1671"/>
      <c r="G24" s="1672"/>
      <c r="H24" s="269"/>
      <c r="I24" s="269"/>
      <c r="J24" s="263"/>
      <c r="K24" s="4"/>
    </row>
    <row r="25" spans="1:11" x14ac:dyDescent="0.25">
      <c r="A25" s="260"/>
      <c r="B25" s="261"/>
      <c r="C25" s="1670"/>
      <c r="D25" s="1671"/>
      <c r="E25" s="1671"/>
      <c r="F25" s="1671"/>
      <c r="G25" s="1672"/>
      <c r="H25" s="269"/>
      <c r="I25" s="269"/>
      <c r="J25" s="263"/>
      <c r="K25" s="4"/>
    </row>
    <row r="26" spans="1:11" ht="15.75" thickBot="1" x14ac:dyDescent="0.3">
      <c r="A26" s="1673"/>
      <c r="B26" s="1674"/>
      <c r="C26" s="1674"/>
      <c r="D26" s="1674"/>
      <c r="E26" s="1674"/>
      <c r="F26" s="1674"/>
      <c r="G26" s="1674"/>
      <c r="H26" s="1674"/>
      <c r="I26" s="1674"/>
      <c r="J26" s="1675"/>
      <c r="K26" s="4"/>
    </row>
    <row r="27" spans="1:11" x14ac:dyDescent="0.25">
      <c r="A27" s="256"/>
      <c r="B27" s="250"/>
      <c r="C27" s="250"/>
      <c r="D27" s="250"/>
      <c r="E27" s="250"/>
      <c r="F27" s="250"/>
      <c r="G27" s="250"/>
      <c r="H27" s="250"/>
      <c r="I27" s="250"/>
      <c r="J27" s="251"/>
      <c r="K27" s="4"/>
    </row>
    <row r="28" spans="1:11" x14ac:dyDescent="0.25">
      <c r="A28" s="256"/>
      <c r="B28" s="259"/>
      <c r="C28" s="252"/>
      <c r="D28" s="252"/>
      <c r="E28" s="270"/>
      <c r="F28" s="259"/>
      <c r="G28" s="259"/>
      <c r="H28" s="250"/>
      <c r="I28" s="250"/>
      <c r="J28" s="251"/>
      <c r="K28" s="4"/>
    </row>
    <row r="29" spans="1:11" x14ac:dyDescent="0.25">
      <c r="A29" s="1676" t="s">
        <v>532</v>
      </c>
      <c r="B29" s="1677"/>
      <c r="C29" s="1677"/>
      <c r="D29" s="1677"/>
      <c r="E29" s="1677"/>
      <c r="F29" s="1677"/>
      <c r="G29" s="1677"/>
      <c r="H29" s="1677"/>
      <c r="I29" s="1677"/>
      <c r="J29" s="251"/>
      <c r="K29" s="4"/>
    </row>
    <row r="30" spans="1:11" x14ac:dyDescent="0.25">
      <c r="A30" s="271"/>
      <c r="B30" s="216"/>
      <c r="C30" s="216"/>
      <c r="D30" s="216"/>
      <c r="E30" s="216"/>
      <c r="F30" s="216"/>
      <c r="G30" s="216"/>
      <c r="H30" s="216"/>
      <c r="I30" s="216"/>
      <c r="J30" s="272"/>
      <c r="K30" s="4"/>
    </row>
    <row r="31" spans="1:11" x14ac:dyDescent="0.25">
      <c r="A31" s="1678" t="s">
        <v>553</v>
      </c>
      <c r="B31" s="1679"/>
      <c r="C31" s="250" t="s">
        <v>227</v>
      </c>
      <c r="D31" s="252"/>
      <c r="E31" s="250" t="s">
        <v>175</v>
      </c>
      <c r="F31" s="252"/>
      <c r="G31" s="252"/>
      <c r="H31" s="250"/>
      <c r="I31" s="257"/>
      <c r="J31" s="273"/>
    </row>
    <row r="32" spans="1:11" ht="15.75" thickBot="1" x14ac:dyDescent="0.3">
      <c r="A32" s="1667"/>
      <c r="B32" s="1668"/>
      <c r="C32" s="1668"/>
      <c r="D32" s="1668"/>
      <c r="E32" s="1668"/>
      <c r="F32" s="1668"/>
      <c r="G32" s="1668"/>
      <c r="H32" s="1668"/>
      <c r="I32" s="1668"/>
      <c r="J32" s="1669"/>
    </row>
  </sheetData>
  <mergeCells count="37">
    <mergeCell ref="A16:J16"/>
    <mergeCell ref="A15:J15"/>
    <mergeCell ref="A17:D17"/>
    <mergeCell ref="A18:C18"/>
    <mergeCell ref="D18:J18"/>
    <mergeCell ref="A19:J19"/>
    <mergeCell ref="C20:G20"/>
    <mergeCell ref="C21:G21"/>
    <mergeCell ref="C22:G22"/>
    <mergeCell ref="C23:G23"/>
    <mergeCell ref="A32:J32"/>
    <mergeCell ref="C24:G24"/>
    <mergeCell ref="C25:G25"/>
    <mergeCell ref="A26:J26"/>
    <mergeCell ref="A29:I29"/>
    <mergeCell ref="A31:B31"/>
    <mergeCell ref="D13:E13"/>
    <mergeCell ref="G13:J13"/>
    <mergeCell ref="A12:C12"/>
    <mergeCell ref="D12:E12"/>
    <mergeCell ref="G12:J12"/>
    <mergeCell ref="A14:C14"/>
    <mergeCell ref="D14:J14"/>
    <mergeCell ref="A1:A3"/>
    <mergeCell ref="B1:E1"/>
    <mergeCell ref="F1:J1"/>
    <mergeCell ref="B2:J2"/>
    <mergeCell ref="B3:D3"/>
    <mergeCell ref="E3:F3"/>
    <mergeCell ref="G3:J3"/>
    <mergeCell ref="A5:J6"/>
    <mergeCell ref="A7:J7"/>
    <mergeCell ref="A9:C9"/>
    <mergeCell ref="D9:J9"/>
    <mergeCell ref="A10:J10"/>
    <mergeCell ref="A11:J11"/>
    <mergeCell ref="A13:C13"/>
  </mergeCells>
  <pageMargins left="0.70866141732283472" right="0.70866141732283472" top="0.74803149606299213" bottom="0.74803149606299213" header="0.31496062992125984" footer="0.31496062992125984"/>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a2c1e0-69c8-47d4-b9a6-f266f5be0d51" xsi:nil="true"/>
    <lcf76f155ced4ddcb4097134ff3c332f xmlns="2cf8f067-3215-4434-9823-c41d6c3e91af">
      <Terms xmlns="http://schemas.microsoft.com/office/infopath/2007/PartnerControls"/>
    </lcf76f155ced4ddcb4097134ff3c332f>
    <SharedWithUsers xmlns="9ca2c1e0-69c8-47d4-b9a6-f266f5be0d51">
      <UserInfo>
        <DisplayName/>
        <AccountId xsi:nil="true"/>
        <AccountType/>
      </UserInfo>
    </SharedWithUsers>
    <NUMERO xmlns="2cf8f067-3215-4434-9823-c41d6c3e91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663C620771BFA4C9548E08F7435285E" ma:contentTypeVersion="18" ma:contentTypeDescription="Crear nuevo documento." ma:contentTypeScope="" ma:versionID="305fecce900fc2c61f0b788c0dfaf8f7">
  <xsd:schema xmlns:xsd="http://www.w3.org/2001/XMLSchema" xmlns:xs="http://www.w3.org/2001/XMLSchema" xmlns:p="http://schemas.microsoft.com/office/2006/metadata/properties" xmlns:ns2="2cf8f067-3215-4434-9823-c41d6c3e91af" xmlns:ns3="9ca2c1e0-69c8-47d4-b9a6-f266f5be0d51" targetNamespace="http://schemas.microsoft.com/office/2006/metadata/properties" ma:root="true" ma:fieldsID="b7100165e59df0453060ca4ada8028de" ns2:_="" ns3:_="">
    <xsd:import namespace="2cf8f067-3215-4434-9823-c41d6c3e91af"/>
    <xsd:import namespace="9ca2c1e0-69c8-47d4-b9a6-f266f5be0d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NUMERO"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f8f067-3215-4434-9823-c41d6c3e91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NUMERO" ma:index="23" nillable="true" ma:displayName="NUMERO" ma:format="Dropdown" ma:internalName="NUMERO"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a2c1e0-69c8-47d4-b9a6-f266f5be0d5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272ea13-616e-46e1-885a-48f2ac827caa}" ma:internalName="TaxCatchAll" ma:showField="CatchAllData" ma:web="9ca2c1e0-69c8-47d4-b9a6-f266f5be0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6ED66-1CE0-4EFA-BE6F-3FC7B826D402}">
  <ds:schemaRefs>
    <ds:schemaRef ds:uri="http://schemas.microsoft.com/office/2006/documentManagement/types"/>
    <ds:schemaRef ds:uri="http://www.w3.org/XML/1998/namespace"/>
    <ds:schemaRef ds:uri="http://schemas.microsoft.com/office/2006/metadata/properties"/>
    <ds:schemaRef ds:uri="http://purl.org/dc/terms/"/>
    <ds:schemaRef ds:uri="9ca2c1e0-69c8-47d4-b9a6-f266f5be0d51"/>
    <ds:schemaRef ds:uri="http://purl.org/dc/dcmitype/"/>
    <ds:schemaRef ds:uri="http://schemas.microsoft.com/office/infopath/2007/PartnerControls"/>
    <ds:schemaRef ds:uri="http://schemas.openxmlformats.org/package/2006/metadata/core-properties"/>
    <ds:schemaRef ds:uri="2cf8f067-3215-4434-9823-c41d6c3e91af"/>
    <ds:schemaRef ds:uri="http://purl.org/dc/elements/1.1/"/>
  </ds:schemaRefs>
</ds:datastoreItem>
</file>

<file path=customXml/itemProps2.xml><?xml version="1.0" encoding="utf-8"?>
<ds:datastoreItem xmlns:ds="http://schemas.openxmlformats.org/officeDocument/2006/customXml" ds:itemID="{53F8B85C-637E-472E-A1F4-FE5E32ED8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f8f067-3215-4434-9823-c41d6c3e91af"/>
    <ds:schemaRef ds:uri="9ca2c1e0-69c8-47d4-b9a6-f266f5be0d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CA4AA2-1959-4FDF-B349-E3052075B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22</vt:i4>
      </vt:variant>
    </vt:vector>
  </HeadingPairs>
  <TitlesOfParts>
    <vt:vector size="33" baseType="lpstr">
      <vt:lpstr>INSTRUCTIVO</vt:lpstr>
      <vt:lpstr>INFORMACIÓN BASICA</vt:lpstr>
      <vt:lpstr>NOTIFICACIÓN ELECTRÓNICA</vt:lpstr>
      <vt:lpstr>REG AUT</vt:lpstr>
      <vt:lpstr>REG PREV</vt:lpstr>
      <vt:lpstr>MOD</vt:lpstr>
      <vt:lpstr>CERTIF</vt:lpstr>
      <vt:lpstr>AUTORIZA</vt:lpstr>
      <vt:lpstr>DESG</vt:lpstr>
      <vt:lpstr>CPFE</vt:lpstr>
      <vt:lpstr>programacion</vt:lpstr>
      <vt:lpstr>AREA</vt:lpstr>
      <vt:lpstr>AUTORIZA!Área_de_impresión</vt:lpstr>
      <vt:lpstr>CERTIF!Área_de_impresión</vt:lpstr>
      <vt:lpstr>CPFE!Área_de_impresión</vt:lpstr>
      <vt:lpstr>DESG!Área_de_impresión</vt:lpstr>
      <vt:lpstr>'INFORMACIÓN BASICA'!Área_de_impresión</vt:lpstr>
      <vt:lpstr>INSTRUCTIVO!Área_de_impresión</vt:lpstr>
      <vt:lpstr>MOD!Área_de_impresión</vt:lpstr>
      <vt:lpstr>'REG AUT'!Área_de_impresión</vt:lpstr>
      <vt:lpstr>'REG PREV'!Área_de_impresión</vt:lpstr>
      <vt:lpstr>CANT</vt:lpstr>
      <vt:lpstr>MOD</vt:lpstr>
      <vt:lpstr>AUTORIZA!Títulos_a_imprimir</vt:lpstr>
      <vt:lpstr>CERTIF!Títulos_a_imprimir</vt:lpstr>
      <vt:lpstr>CPFE!Títulos_a_imprimir</vt:lpstr>
      <vt:lpstr>DESG!Títulos_a_imprimir</vt:lpstr>
      <vt:lpstr>'INFORMACIÓN BASICA'!Títulos_a_imprimir</vt:lpstr>
      <vt:lpstr>INSTRUCTIVO!Títulos_a_imprimir</vt:lpstr>
      <vt:lpstr>MOD!Títulos_a_imprimir</vt:lpstr>
      <vt:lpstr>'REG AUT'!Títulos_a_imprimir</vt:lpstr>
      <vt:lpstr>'REG PREV'!Títulos_a_imprimir</vt:lpstr>
      <vt:lpstr>TRAMITE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Jaime Tabares Rios</cp:lastModifiedBy>
  <cp:revision/>
  <cp:lastPrinted>2025-11-06T16:49:51Z</cp:lastPrinted>
  <dcterms:created xsi:type="dcterms:W3CDTF">2017-04-07T17:04:50Z</dcterms:created>
  <dcterms:modified xsi:type="dcterms:W3CDTF">2025-11-06T20:40:11Z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0x0101001663C620771BFA4C9548E08F7435285E</vt:lpwstr>
  </property>
  <property fmtid="{D5CDD505-2E9C-101B-9397-08002B2CF9AE}" pid="3" name="MediaServiceImageTags">
    <vt:lpwstr/>
  </property>
</Properties>
</file>