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wolivaresb_invima_gov_co/Documents/2022_contigencia/2022_Invima/2022/Julio/Obligacion_4_Matriz_POAI/Publicacion POAI_Junio/"/>
    </mc:Choice>
  </mc:AlternateContent>
  <xr:revisionPtr revIDLastSave="60" documentId="8_{128DC1AE-F267-4302-B111-828C2BAFD27B}" xr6:coauthVersionLast="47" xr6:coauthVersionMax="47" xr10:uidLastSave="{82B747ED-0B86-4F14-AC1D-5495098F72DC}"/>
  <bookViews>
    <workbookView xWindow="-120" yWindow="-120" windowWidth="29040" windowHeight="15840" tabRatio="607" activeTab="2" xr2:uid="{00000000-000D-0000-FFFF-FFFF00000000}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 localSheetId="2">#REF!</definedName>
    <definedName name="\p">#REF!</definedName>
    <definedName name="_xlnm._FilterDatabase" localSheetId="2" hidden="1">'Ejecucion por Actividad'!$A$8:$V$143</definedName>
    <definedName name="ABC" localSheetId="2">#REF!</definedName>
    <definedName name="ABC">#REF!</definedName>
    <definedName name="Año">[1]Referencias!$D$3:$D$9</definedName>
    <definedName name="_xlnm.Print_Area" localSheetId="2">'Ejecucion por Actividad'!$A$1:$U$141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2" i="22" l="1"/>
  <c r="M133" i="22"/>
  <c r="M134" i="22"/>
  <c r="L135" i="22"/>
  <c r="L137" i="22" s="1"/>
  <c r="L136" i="22"/>
  <c r="N9" i="22" l="1"/>
  <c r="N39" i="22" l="1"/>
  <c r="N115" i="22"/>
  <c r="N36" i="22"/>
  <c r="N65" i="22"/>
  <c r="N55" i="22"/>
  <c r="N71" i="22"/>
  <c r="N129" i="22"/>
  <c r="N72" i="22"/>
  <c r="N78" i="22"/>
  <c r="N85" i="22"/>
  <c r="N125" i="22"/>
  <c r="N19" i="22"/>
  <c r="N134" i="22"/>
  <c r="N106" i="22"/>
  <c r="N37" i="22"/>
  <c r="N10" i="22"/>
  <c r="N21" i="22"/>
  <c r="N46" i="22"/>
  <c r="N58" i="22"/>
  <c r="N23" i="22"/>
  <c r="N44" i="22"/>
  <c r="N113" i="22"/>
  <c r="N111" i="22"/>
  <c r="N119" i="22"/>
  <c r="N116" i="22"/>
  <c r="N35" i="22"/>
  <c r="N107" i="22"/>
  <c r="N69" i="22"/>
  <c r="N41" i="22"/>
  <c r="N133" i="22"/>
  <c r="N34" i="22"/>
  <c r="N18" i="22"/>
  <c r="N43" i="22"/>
  <c r="N11" i="22"/>
  <c r="N28" i="22"/>
  <c r="N62" i="22"/>
  <c r="N73" i="22"/>
  <c r="N123" i="22"/>
  <c r="N91" i="22"/>
  <c r="N120" i="22"/>
  <c r="N109" i="22"/>
  <c r="N26" i="22"/>
  <c r="N95" i="22"/>
  <c r="N38" i="22"/>
  <c r="N30" i="22"/>
  <c r="N64" i="22"/>
  <c r="N77" i="22"/>
  <c r="N12" i="22"/>
  <c r="N32" i="22"/>
  <c r="N24" i="22"/>
  <c r="N27" i="22"/>
  <c r="N75" i="22"/>
  <c r="N90" i="22"/>
  <c r="N50" i="22"/>
  <c r="N79" i="22"/>
  <c r="N93" i="22"/>
  <c r="N83" i="22"/>
  <c r="N47" i="22"/>
  <c r="N48" i="22"/>
  <c r="N118" i="22"/>
  <c r="N92" i="22"/>
  <c r="N114" i="22"/>
  <c r="N56" i="22"/>
  <c r="N88" i="22"/>
  <c r="N54" i="22"/>
  <c r="N25" i="22"/>
  <c r="N70" i="22"/>
  <c r="N68" i="22"/>
  <c r="N112" i="22"/>
  <c r="N122" i="22"/>
  <c r="N14" i="22"/>
  <c r="N131" i="22"/>
  <c r="N97" i="22"/>
  <c r="N22" i="22"/>
  <c r="N16" i="22"/>
  <c r="N66" i="22"/>
  <c r="N31" i="22"/>
  <c r="N101" i="22"/>
  <c r="N98" i="22"/>
  <c r="N102" i="22"/>
  <c r="N89" i="22"/>
  <c r="N20" i="22"/>
  <c r="N40" i="22"/>
  <c r="N80" i="22"/>
  <c r="N53" i="22"/>
  <c r="N84" i="22"/>
  <c r="N108" i="22"/>
  <c r="N105" i="22"/>
  <c r="N87" i="22"/>
  <c r="N94" i="22"/>
  <c r="N81" i="22"/>
  <c r="N110" i="22"/>
  <c r="N121" i="22"/>
  <c r="N13" i="22"/>
  <c r="N126" i="22"/>
  <c r="N99" i="22"/>
  <c r="N117" i="22"/>
  <c r="N42" i="22"/>
  <c r="N63" i="22"/>
  <c r="N61" i="22"/>
  <c r="N33" i="22"/>
  <c r="N76" i="22"/>
  <c r="N104" i="22"/>
  <c r="N86" i="22"/>
  <c r="N127" i="22"/>
  <c r="N130" i="22"/>
  <c r="N82" i="22"/>
  <c r="N100" i="22"/>
  <c r="N57" i="22"/>
  <c r="N59" i="22"/>
  <c r="N96" i="22"/>
  <c r="N128" i="22"/>
  <c r="N74" i="22"/>
  <c r="N45" i="22"/>
  <c r="N52" i="22"/>
  <c r="N124" i="22"/>
  <c r="N67" i="22"/>
  <c r="N49" i="22"/>
  <c r="N51" i="22"/>
  <c r="N29" i="22"/>
  <c r="N60" i="22"/>
  <c r="N15" i="22"/>
  <c r="N103" i="22"/>
  <c r="N17" i="22"/>
  <c r="P59" i="22" l="1"/>
  <c r="P79" i="22"/>
  <c r="P124" i="22"/>
  <c r="P34" i="22"/>
  <c r="P51" i="22"/>
  <c r="P89" i="22"/>
  <c r="P95" i="22"/>
  <c r="P113" i="22"/>
  <c r="P87" i="22"/>
  <c r="P66" i="22"/>
  <c r="P26" i="22"/>
  <c r="P98" i="22"/>
  <c r="P13" i="22"/>
  <c r="P77" i="22"/>
  <c r="P129" i="22"/>
  <c r="P119" i="22"/>
  <c r="P46" i="22"/>
  <c r="P88" i="22"/>
  <c r="P133" i="22"/>
  <c r="P53" i="22"/>
  <c r="P31" i="22"/>
  <c r="P28" i="22"/>
  <c r="P86" i="22"/>
  <c r="P73" i="22"/>
  <c r="P93" i="22"/>
  <c r="P91" i="22"/>
  <c r="P40" i="22"/>
  <c r="P122" i="22"/>
  <c r="P12" i="22"/>
  <c r="P19" i="22"/>
  <c r="P125" i="22"/>
  <c r="P72" i="22"/>
  <c r="P94" i="22"/>
  <c r="P105" i="22"/>
  <c r="P134" i="22"/>
  <c r="P100" i="22"/>
  <c r="P104" i="22"/>
  <c r="P71" i="22"/>
  <c r="P58" i="22"/>
  <c r="P74" i="22"/>
  <c r="P23" i="22"/>
  <c r="P115" i="22"/>
  <c r="P47" i="22"/>
  <c r="P18" i="22"/>
  <c r="P85" i="22"/>
  <c r="P78" i="22"/>
  <c r="P69" i="22"/>
  <c r="P84" i="22"/>
  <c r="P108" i="22"/>
  <c r="P22" i="22"/>
  <c r="P29" i="22"/>
  <c r="P56" i="22"/>
  <c r="P33" i="22"/>
  <c r="P116" i="22"/>
  <c r="P64" i="22"/>
  <c r="P63" i="22"/>
  <c r="P32" i="22"/>
  <c r="P76" i="22"/>
  <c r="P80" i="22"/>
  <c r="P14" i="22"/>
  <c r="P37" i="22"/>
  <c r="P111" i="22"/>
  <c r="P54" i="22"/>
  <c r="P117" i="22"/>
  <c r="P49" i="22"/>
  <c r="P101" i="22"/>
  <c r="P61" i="22"/>
  <c r="P44" i="22"/>
  <c r="P102" i="22"/>
  <c r="P127" i="22"/>
  <c r="P112" i="22"/>
  <c r="P11" i="22"/>
  <c r="P96" i="22"/>
  <c r="P45" i="22"/>
  <c r="P121" i="22"/>
  <c r="P50" i="22"/>
  <c r="P17" i="22"/>
  <c r="P83" i="22"/>
  <c r="P55" i="22" l="1"/>
  <c r="P21" i="22"/>
  <c r="P48" i="22"/>
  <c r="P25" i="22"/>
  <c r="P68" i="22"/>
  <c r="P52" i="22"/>
  <c r="P82" i="22"/>
  <c r="P99" i="22"/>
  <c r="P57" i="22"/>
  <c r="P16" i="22"/>
  <c r="P110" i="22"/>
  <c r="P70" i="22"/>
  <c r="P9" i="22"/>
  <c r="P114" i="22"/>
  <c r="P24" i="22"/>
  <c r="P30" i="22"/>
  <c r="P123" i="22"/>
  <c r="P130" i="22"/>
  <c r="P65" i="22"/>
  <c r="P67" i="22"/>
  <c r="P35" i="22"/>
  <c r="P42" i="22"/>
  <c r="P41" i="22"/>
  <c r="P15" i="22"/>
  <c r="P39" i="22"/>
  <c r="P36" i="22"/>
  <c r="P109" i="22"/>
  <c r="P90" i="22"/>
  <c r="P60" i="22"/>
  <c r="P107" i="22"/>
  <c r="P81" i="22"/>
  <c r="P20" i="22"/>
  <c r="P62" i="22"/>
  <c r="P10" i="22"/>
  <c r="P128" i="22"/>
  <c r="P131" i="22"/>
  <c r="P126" i="22"/>
  <c r="P120" i="22"/>
  <c r="P103" i="22"/>
  <c r="P38" i="22"/>
  <c r="P106" i="22"/>
  <c r="P43" i="22"/>
  <c r="P118" i="22"/>
  <c r="P75" i="22"/>
  <c r="P97" i="22"/>
  <c r="P92" i="22"/>
  <c r="P27" i="22"/>
  <c r="P138" i="22" l="1"/>
  <c r="K136" i="22"/>
  <c r="J136" i="22"/>
  <c r="I136" i="22"/>
  <c r="K135" i="22"/>
  <c r="J135" i="22"/>
  <c r="I135" i="22"/>
  <c r="N138" i="22"/>
  <c r="N136" i="22"/>
  <c r="N135" i="22"/>
  <c r="R138" i="22"/>
  <c r="P136" i="22"/>
  <c r="P135" i="22"/>
  <c r="R136" i="22"/>
  <c r="I10" i="2" l="1"/>
  <c r="K10" i="2"/>
  <c r="R135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9" i="22"/>
  <c r="M136" i="22" l="1"/>
  <c r="Q136" i="22" s="1"/>
  <c r="M135" i="22"/>
  <c r="N137" i="22"/>
  <c r="N139" i="22" s="1"/>
  <c r="R137" i="22"/>
  <c r="P137" i="22"/>
  <c r="K137" i="22"/>
  <c r="I137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2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6" i="22"/>
  <c r="S117" i="22"/>
  <c r="S118" i="22"/>
  <c r="S119" i="22"/>
  <c r="S120" i="22"/>
  <c r="S121" i="22"/>
  <c r="S122" i="22"/>
  <c r="S123" i="22"/>
  <c r="S124" i="22"/>
  <c r="S125" i="22"/>
  <c r="S126" i="22"/>
  <c r="S127" i="22"/>
  <c r="S128" i="22"/>
  <c r="S129" i="22"/>
  <c r="S130" i="22"/>
  <c r="S131" i="22"/>
  <c r="S132" i="22"/>
  <c r="S133" i="22"/>
  <c r="S134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132" i="22"/>
  <c r="Q133" i="22"/>
  <c r="Q134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105" i="22"/>
  <c r="O106" i="22"/>
  <c r="O107" i="22"/>
  <c r="O108" i="22"/>
  <c r="O109" i="22"/>
  <c r="O110" i="22"/>
  <c r="O111" i="22"/>
  <c r="O112" i="22"/>
  <c r="O113" i="22"/>
  <c r="O114" i="22"/>
  <c r="O115" i="22"/>
  <c r="O116" i="22"/>
  <c r="O117" i="22"/>
  <c r="O118" i="22"/>
  <c r="O119" i="22"/>
  <c r="O120" i="22"/>
  <c r="O121" i="22"/>
  <c r="O122" i="22"/>
  <c r="O123" i="22"/>
  <c r="O124" i="22"/>
  <c r="O125" i="22"/>
  <c r="O126" i="22"/>
  <c r="O127" i="22"/>
  <c r="O128" i="22"/>
  <c r="O129" i="22"/>
  <c r="O130" i="22"/>
  <c r="O131" i="22"/>
  <c r="O132" i="22"/>
  <c r="O133" i="22"/>
  <c r="O134" i="22"/>
  <c r="O9" i="22"/>
  <c r="Q9" i="22"/>
  <c r="S9" i="22"/>
  <c r="B6" i="22"/>
  <c r="F18" i="3"/>
  <c r="F20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E22" i="3"/>
  <c r="I22" i="3"/>
  <c r="J6" i="3"/>
  <c r="J7" i="3"/>
  <c r="J8" i="3"/>
  <c r="J9" i="3"/>
  <c r="J10" i="3"/>
  <c r="J11" i="3"/>
  <c r="J12" i="3"/>
  <c r="J13" i="3"/>
  <c r="J14" i="3"/>
  <c r="J15" i="3"/>
  <c r="J17" i="3"/>
  <c r="J18" i="3"/>
  <c r="J19" i="3"/>
  <c r="J20" i="3"/>
  <c r="J21" i="3"/>
  <c r="J5" i="3"/>
  <c r="H6" i="3"/>
  <c r="H7" i="3"/>
  <c r="H8" i="3"/>
  <c r="H9" i="3"/>
  <c r="H10" i="3"/>
  <c r="H11" i="3"/>
  <c r="H12" i="3"/>
  <c r="H13" i="3"/>
  <c r="H14" i="3"/>
  <c r="H15" i="3"/>
  <c r="H17" i="3"/>
  <c r="H18" i="3"/>
  <c r="H19" i="3"/>
  <c r="H20" i="3"/>
  <c r="H21" i="3"/>
  <c r="H5" i="3"/>
  <c r="F6" i="3"/>
  <c r="F7" i="3"/>
  <c r="F8" i="3"/>
  <c r="F9" i="3"/>
  <c r="F10" i="3"/>
  <c r="F11" i="3"/>
  <c r="F12" i="3"/>
  <c r="F13" i="3"/>
  <c r="F14" i="3"/>
  <c r="F15" i="3"/>
  <c r="F17" i="3"/>
  <c r="F19" i="3"/>
  <c r="F21" i="3"/>
  <c r="F5" i="3"/>
  <c r="G22" i="3"/>
  <c r="D5" i="3"/>
  <c r="C22" i="3"/>
  <c r="L6" i="2"/>
  <c r="L7" i="2"/>
  <c r="L8" i="2"/>
  <c r="L5" i="2"/>
  <c r="J6" i="2"/>
  <c r="J7" i="2"/>
  <c r="J8" i="2"/>
  <c r="J5" i="2"/>
  <c r="H6" i="2"/>
  <c r="H7" i="2"/>
  <c r="H8" i="2"/>
  <c r="H5" i="2"/>
  <c r="F6" i="2"/>
  <c r="F7" i="2"/>
  <c r="F8" i="2"/>
  <c r="F5" i="2"/>
  <c r="E10" i="2"/>
  <c r="J10" i="2" s="1"/>
  <c r="G10" i="2"/>
  <c r="F22" i="3" l="1"/>
  <c r="H10" i="2"/>
  <c r="F23" i="3" s="1"/>
  <c r="L10" i="2"/>
  <c r="F10" i="2"/>
  <c r="I23" i="3"/>
  <c r="E23" i="3"/>
  <c r="C23" i="3"/>
  <c r="H22" i="3"/>
  <c r="H23" i="3" s="1"/>
  <c r="N141" i="22"/>
  <c r="N142" i="22"/>
  <c r="M137" i="22"/>
  <c r="Q135" i="22"/>
  <c r="J138" i="22"/>
  <c r="I139" i="22" s="1"/>
  <c r="M142" i="22" s="1"/>
  <c r="G23" i="3"/>
  <c r="D22" i="3"/>
  <c r="J22" i="3"/>
  <c r="J23" i="3" l="1"/>
  <c r="D23" i="3"/>
  <c r="D2" i="3"/>
  <c r="O136" i="22" l="1"/>
  <c r="S136" i="22"/>
  <c r="S135" i="22" l="1"/>
  <c r="O135" i="22"/>
  <c r="P7" i="22"/>
  <c r="J7" i="22"/>
  <c r="I7" i="22" l="1"/>
  <c r="K7" i="22"/>
  <c r="N7" i="22"/>
  <c r="R7" i="22"/>
  <c r="S138" i="22" l="1"/>
  <c r="R139" i="22"/>
  <c r="M7" i="22"/>
  <c r="K6" i="22"/>
  <c r="R141" i="22" l="1"/>
  <c r="R142" i="22"/>
  <c r="I6" i="22"/>
  <c r="Q138" i="22"/>
  <c r="O138" i="22"/>
  <c r="O137" i="22"/>
  <c r="P139" i="22"/>
  <c r="P141" i="22" l="1"/>
  <c r="P142" i="22"/>
  <c r="S139" i="22"/>
  <c r="O139" i="22"/>
  <c r="S137" i="22"/>
  <c r="Q137" i="22"/>
  <c r="Q139" i="22"/>
</calcChain>
</file>

<file path=xl/sharedStrings.xml><?xml version="1.0" encoding="utf-8"?>
<sst xmlns="http://schemas.openxmlformats.org/spreadsheetml/2006/main" count="1259" uniqueCount="374">
  <si>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</si>
  <si>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</si>
  <si>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</si>
  <si>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</si>
  <si>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</si>
  <si>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</si>
  <si>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</si>
  <si>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</si>
  <si>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</si>
  <si>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</si>
  <si>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</si>
  <si>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</si>
  <si>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</si>
  <si>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</si>
  <si>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</si>
  <si>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</si>
  <si>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</si>
  <si>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</si>
  <si>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</si>
  <si>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</si>
  <si>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</si>
  <si>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</si>
  <si>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</si>
  <si>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</si>
  <si>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</si>
  <si>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</si>
  <si>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</si>
  <si>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</si>
  <si>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</si>
  <si>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</si>
  <si>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</si>
  <si>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</si>
  <si>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</si>
  <si>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</si>
  <si>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</si>
  <si>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</si>
  <si>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</si>
  <si>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</si>
  <si>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</si>
  <si>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</si>
  <si>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</si>
  <si>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</si>
  <si>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</si>
  <si>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</si>
  <si>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</si>
  <si>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</si>
  <si>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</si>
  <si>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</si>
  <si>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</si>
  <si>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</si>
  <si>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</si>
  <si>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</si>
  <si>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</si>
  <si>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Fotalecer el sistema de gestión de calidad de los laboratorios del Invima</t>
  </si>
  <si>
    <t>Emitir conceptos de lotes de productos biológicos.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</si>
  <si>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</si>
  <si>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</si>
  <si>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</si>
  <si>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</si>
  <si>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</si>
  <si>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</si>
  <si>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</si>
  <si>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</si>
  <si>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Realizar visitas de acompañamiento a las autoridades sanitarias de terceros paises para la habilitación y certificación de establecimientos colombianos que quieren exportar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</si>
  <si>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</si>
  <si>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</si>
  <si>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</si>
  <si>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>Representar al INVIMA en negociaciones de acuerdos comerciales y sanitarios, comisiones de vecindad,  mesas sanitarias de los TLC y de las Comisiones bilaterales de monitoreo a relaciones comerciales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</si>
  <si>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</si>
  <si>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</si>
  <si>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tramites de registro sanitario-NS-NSO- nuevos, reconocimientos y renovaciones</t>
  </si>
  <si>
    <t>TOTAL POA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</si>
  <si>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</si>
  <si>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</si>
  <si>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</si>
  <si>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</si>
  <si>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</si>
  <si>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</si>
  <si>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</si>
  <si>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</si>
  <si>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</si>
  <si>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</si>
  <si>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</si>
  <si>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</si>
  <si>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</si>
  <si>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</si>
  <si>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</si>
  <si>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</si>
  <si>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</si>
  <si>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</si>
  <si>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</si>
  <si>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Implementar software e implantación de soluciones, desarrollos, soportes y actualizaciones para los sistemas de información.</t>
  </si>
  <si>
    <t>Oficina de Control Interno</t>
  </si>
  <si>
    <t>Proyecto de Inversión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</si>
  <si>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</si>
  <si>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</si>
  <si>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</si>
  <si>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</si>
  <si>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Desarrollar un programa  de  inspección Vigilancia y Control a nivel Nacional fortaleciendo la  IVC con enfoque de Riesgo</t>
  </si>
  <si>
    <t>Actividades de control de calidad de los productos competencia de la entidad.</t>
  </si>
  <si>
    <t>Realizar visitas con propósito de certificación en dispositivos médicos y reactivos de diagnóstico in-vitro</t>
  </si>
  <si>
    <t>Hacer Seguimiento a las certificaciones en Alimentos y Bebidas</t>
  </si>
  <si>
    <t xml:space="preserve">Gestionar la expedición de Registros Sanitarios y trámites asociados, a los productos competencia del Invima </t>
  </si>
  <si>
    <t>Realizar tramites de registro sanitario-NS-NSO- nuevos, reconocimientos y renovaciones-contratistas</t>
  </si>
  <si>
    <t>Transferir recursos al  fondo INVIMA – ICETEX en el marco del reglamento Operativo.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</si>
  <si>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</si>
  <si>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</si>
  <si>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</si>
  <si>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</si>
  <si>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</si>
  <si>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</si>
  <si>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</si>
  <si>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</si>
  <si>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</si>
  <si>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</si>
  <si>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</si>
  <si>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</si>
  <si>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</si>
  <si>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</si>
  <si>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</si>
  <si>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</si>
  <si>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</si>
  <si>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>9. Apoyo al emprendimiento y la competitividad Sanitaria del país</t>
  </si>
  <si>
    <t>Otros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</si>
  <si>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</si>
  <si>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Realizar Acompañamiento técnico en actividades relacionadas con IVC a la Dir. Operaciones sanitarias</t>
  </si>
  <si>
    <t>Realizar visitas de seguimiento al programa Nacional de Farmacovigilancia en Laboratorios de Medicamentos, IPS y APB  Farm</t>
  </si>
  <si>
    <t>Estandarizar técnicas requeridas en el laboratorio para la realización de análisis de productos competencia del INVIMA.</t>
  </si>
  <si>
    <t>Realizar Visitas de verificación de requisitos para Bancos de semen, óvulos y embriones  incluyendo visitas de verificación de requerimientos y  centros de almacenamiento temporal de los bancos de tejidos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</si>
  <si>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</si>
  <si>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</si>
  <si>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C-1903-0300-9</t>
  </si>
  <si>
    <t>Aumentar la cobertura en el procesamiento de muestras de los productos objeto de inspeccion, vigilancia y control sanitario</t>
  </si>
  <si>
    <t>Gestionar todos los requerimientos técnicos necesarios para iniciar el diseño de los labotarios</t>
  </si>
  <si>
    <t>Realizar los estudios técnicos Topografico y de Suelos</t>
  </si>
  <si>
    <t>Realizar los Diseños Arquitectonicos y planos Urbanos</t>
  </si>
  <si>
    <t>Realizar los estudios técnicos estructurales</t>
  </si>
  <si>
    <t>Realizar los estudios técnicos
Hidrosanitarios, Gas Natural, Eléctricos, Gases Medicinales, HVAC, Seguridad Humana, Red Contra Incendios, CCTV.</t>
  </si>
  <si>
    <t>Mejoramiento de la capacidad analitica de los laboratorios relacionada con los productos competencia del Invima Nacional</t>
  </si>
  <si>
    <t>Rubro Presupestal</t>
  </si>
  <si>
    <t>BPIN</t>
  </si>
  <si>
    <t>Oficina de Tecnologías de la Información</t>
  </si>
  <si>
    <t>Apropiación_</t>
  </si>
  <si>
    <t>Act Interna</t>
  </si>
  <si>
    <t>NA</t>
  </si>
  <si>
    <t>Subproyecto</t>
  </si>
  <si>
    <t>Accion POA</t>
  </si>
  <si>
    <t>1-9-9</t>
  </si>
  <si>
    <t xml:space="preserve">
Brindar apoyo en acciones de articulación en representación del Instituto en los puntos CIIIP, para contrarrestar la ilegalidad y fortalecer el monitoreo, vigilancia y control. </t>
  </si>
  <si>
    <t>1-10-014</t>
  </si>
  <si>
    <t>Realizar visitas de verificación de cumplimiento de lineamientos a la DIROS</t>
  </si>
  <si>
    <t>1-10-015</t>
  </si>
  <si>
    <t>Realizar visitas de IVC competencia de la Dirección</t>
  </si>
  <si>
    <t>1-11-09</t>
  </si>
  <si>
    <t>1-11-10</t>
  </si>
  <si>
    <t>Realizar visitas de seguimiento técnico en actividades relacionadas con IVC a la Dir. Operaciones sanitarias</t>
  </si>
  <si>
    <t>1-11-11</t>
  </si>
  <si>
    <t>1-12-16</t>
  </si>
  <si>
    <t>1-12-9</t>
  </si>
  <si>
    <t>1-13-20</t>
  </si>
  <si>
    <t>Realizar visitas de articulación y  seguimiento a la calidad de las visitas IVC  frente al cumplimiento de la resolución No. 039 del 2016  a las entidades territoriales</t>
  </si>
  <si>
    <t>1-14-3</t>
  </si>
  <si>
    <t>1-14-4</t>
  </si>
  <si>
    <t>Realizar toma de muestras  (Demuestra de la Calidad)</t>
  </si>
  <si>
    <t>1-14-20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</si>
  <si>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</si>
  <si>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1-14-9</t>
  </si>
  <si>
    <t>1-14-19</t>
  </si>
  <si>
    <t>1-14-31</t>
  </si>
  <si>
    <t>Realizar Inspección , vigilancia y control  a establecimientos de competencia de la Direcciòn (PBA-Proyecto PINES). - RP</t>
  </si>
  <si>
    <t>2-14-30</t>
  </si>
  <si>
    <t>3-10-39</t>
  </si>
  <si>
    <t xml:space="preserve">Realizar la recolección de las muestras requeridas para el proyecto demuestra de calidad de cosmeticos, higiene doméstica, absorbentes de higiene personal y plaguicidas </t>
  </si>
  <si>
    <t>3-11-34</t>
  </si>
  <si>
    <t xml:space="preserve">III. CONTROL DE ESTABLECIMIENTOS QUE PREPARAN Y ENSAMBLAN ALIMENTOS -PAE </t>
  </si>
  <si>
    <t>3-11-35</t>
  </si>
  <si>
    <t>I. CONTROL OFICIAL PARA ESTABLECIMIENTOS 
Dirigido a establecimientos  vinculado a IVC</t>
  </si>
  <si>
    <t>3-11-36</t>
  </si>
  <si>
    <t xml:space="preserve">II.ALIMENTOS PRODUCTOS IMPORTADOS 
Aceptacion de lotes de productos </t>
  </si>
  <si>
    <t>3-11-371</t>
  </si>
  <si>
    <t>IV. VIGILANCIA EPIDEMIOLOGICA 
(ACTIVA Y PASIVA) - RAM</t>
  </si>
  <si>
    <t>3-11-372</t>
  </si>
  <si>
    <t>IV. VIGILANCIA EPIDEMIOLOGICA 
(ACTIVA Y PASIVA): Linea base nueva normatividad</t>
  </si>
  <si>
    <t>3-11-373</t>
  </si>
  <si>
    <t>IV. VIGILANCIA EPIDEMIOLOGICA 
(ACTIVA Y PASIVA): Trichinella</t>
  </si>
  <si>
    <t>3-11-374</t>
  </si>
  <si>
    <t>IV. VIGILANCIA EPIDEMIOLOGICA 
(ACTIVA Y PASIVA): CMP</t>
  </si>
  <si>
    <t>3-11-375</t>
  </si>
  <si>
    <t>IV. VIGILANCIA EPIDEMIOLOGICA 
(ACTIVA Y PASIVA): EVENTOS ADVERSOS</t>
  </si>
  <si>
    <t>3-11-38</t>
  </si>
  <si>
    <t xml:space="preserve">Control Residuos y otros contaminates químicos en Alimentos y Bebidas Subproyecto Procesados   </t>
  </si>
  <si>
    <t>3-11-39</t>
  </si>
  <si>
    <t>Control Residuos y otros contaminates químicos en Alimentos y Bebidas  Subproyectos  ANIMAL</t>
  </si>
  <si>
    <t>3-11-40</t>
  </si>
  <si>
    <t>Control Residuos y otros contaminates químicos en Alimentos y Bebidas Subproyectos  VEGETAL  así  como el programa de vigilancia de productos obtenidos por biotecnologia moderna.</t>
  </si>
  <si>
    <t>3-11-41</t>
  </si>
  <si>
    <t>3-11-44</t>
  </si>
  <si>
    <t xml:space="preserve">Subproyecto PINES - RP_Monitoreo y caracterización de residuos y otros contaminantes químicos en Alimentos y Bebidas_  </t>
  </si>
  <si>
    <t>3-11-45</t>
  </si>
  <si>
    <t xml:space="preserve"> Subproyecto PINES. -RP_Realizar actividades de monitoreo de patógenos, caracterización de peligros biológicos.</t>
  </si>
  <si>
    <t>3-12-38</t>
  </si>
  <si>
    <t>De muestra de la calidad de Dispositivos Médicos</t>
  </si>
  <si>
    <t>3-12-39</t>
  </si>
  <si>
    <t xml:space="preserve">Analizar la causalidad y gestionar los reportes de eventos e incidentes adversos asociados al uso de los dispositivos médicos notificados al programa nacional de tecnovigilancia </t>
  </si>
  <si>
    <t>3-13-37</t>
  </si>
  <si>
    <t>Proyecto Demuestra de la Calidad 2022</t>
  </si>
  <si>
    <t>3-13-33</t>
  </si>
  <si>
    <t>Proyecto Farmacovigilancia 2022</t>
  </si>
  <si>
    <t>3-13-34</t>
  </si>
  <si>
    <t>3-13-42</t>
  </si>
  <si>
    <t>4-9-44</t>
  </si>
  <si>
    <t xml:space="preserve">Realizar la capacitación a los Inspectores del Instituto </t>
  </si>
  <si>
    <t>5-8-046</t>
  </si>
  <si>
    <t>Proyecto fortalecimiento institucional</t>
  </si>
  <si>
    <t>5-8-047</t>
  </si>
  <si>
    <t>Apoyar la Estrategia #1 de Fortalecimiento y sus 7 acciones específicas en las cuales se plantean las prioridades de gestión internacional mediante acciones de intercambio</t>
  </si>
  <si>
    <t>5-8-048</t>
  </si>
  <si>
    <t xml:space="preserve">Gestión de cooperación con autoridades homólogas priorizadas que impacten en el fortalecimiento y reconocimiento del instituto </t>
  </si>
  <si>
    <t>5-8-049</t>
  </si>
  <si>
    <t>Participación del  Invima  en escenarios de carácter internacional que impacten en el reconocimiento del instituto.</t>
  </si>
  <si>
    <t>5-8-050</t>
  </si>
  <si>
    <t>5-11-45</t>
  </si>
  <si>
    <t>Elaborar  informes de la participación en los Comites de CODEX ALIMENTARIUS-DAB</t>
  </si>
  <si>
    <t>5-3-055</t>
  </si>
  <si>
    <t>La norma sanitaria en las plataformas digitales</t>
  </si>
  <si>
    <t>5-3-056</t>
  </si>
  <si>
    <t>Gira Sanitaria Virtual 2022</t>
  </si>
  <si>
    <t>6-5-51</t>
  </si>
  <si>
    <t>Realizar el proceso de Acreditación de la ONAC Norma ISO IEC 17025:2005</t>
  </si>
  <si>
    <t>6-5-052</t>
  </si>
  <si>
    <t xml:space="preserve">Realizar Inscripción  y participar  en interlaboratorios o pruebas de desempeño, a nivel Nacional y/o internacional acorde con la oferta y productos, analitos o matrices a evaluar  que apliquen. </t>
  </si>
  <si>
    <t>7-5-33</t>
  </si>
  <si>
    <t>Atender y gestionar las diferentes solicitudes de análisis de los productos competencia del INVIMA, Laboratorio de Microbiología de alimentos y Bebidas - RP</t>
  </si>
  <si>
    <t>7-5-52</t>
  </si>
  <si>
    <t>Atender y gestionar las diferentes solicitudes de análisis de los productos competencia del INVIMA, Laboratorio Fisicoquímico de Alimentos y Bebidas</t>
  </si>
  <si>
    <t>7-5-53</t>
  </si>
  <si>
    <t>Atender y gestionar las diferentes solicitudes de análisis de los productos competencia del INVIMA, Laboratorio de Microbiología de alimentos y Bebidas</t>
  </si>
  <si>
    <t>7-5-54</t>
  </si>
  <si>
    <t xml:space="preserve">Atender y gestionar las diferentes solicitudes de análisis de los productos competencia del INVIMA, Laboratorio de OGM </t>
  </si>
  <si>
    <t>7-5-055</t>
  </si>
  <si>
    <t>Atender y gestionar las diferentes solicitudes de análisis de los productos competencia del INVIMA, Laboratorio de Productos Farmaceuticos - área microbiología</t>
  </si>
  <si>
    <t>7-5-056</t>
  </si>
  <si>
    <t>Atender y gestionar las diferentes solicitudes de análisis de los productos competencia del INVIMA  Laboratorio de Productos Farmaceuticos- Area fisicoquímico</t>
  </si>
  <si>
    <t>7-5-057</t>
  </si>
  <si>
    <t>Atender y gestionar las diferentes solicitudes de análisis de los productos competencia del INVIMA-Dispositivos médicos</t>
  </si>
  <si>
    <t>7-5-058</t>
  </si>
  <si>
    <t>7-5-060</t>
  </si>
  <si>
    <t xml:space="preserve"> Validar y/o verificar técnicas requeridas en el laboratorio para la realización de análisis de productos competencia del INVIMA.</t>
  </si>
  <si>
    <t>7-5-061</t>
  </si>
  <si>
    <t>7-5-062</t>
  </si>
  <si>
    <t>8-5-60</t>
  </si>
  <si>
    <t>Gestionar  Interlaboratorios para los Laboratorios departamentales de salud pública</t>
  </si>
  <si>
    <t>9-10-101</t>
  </si>
  <si>
    <t>9-10-110</t>
  </si>
  <si>
    <t>9-11-108</t>
  </si>
  <si>
    <t>Realizar simposios Nacionales dentro del marco normativo y sus implicaciones en la salud</t>
  </si>
  <si>
    <t>9-11-102</t>
  </si>
  <si>
    <t>9-11-111</t>
  </si>
  <si>
    <t>9-11-116</t>
  </si>
  <si>
    <t xml:space="preserve">Desarrollar  el Programa de Educación Sanitaria Virtual 
</t>
  </si>
  <si>
    <t>9-11-107</t>
  </si>
  <si>
    <t>Fortalecimiento y apoyo al emprendimiento empresarial  en busqueda del mejoramiento sanitario y desarrollo economico y social del pais - 046</t>
  </si>
  <si>
    <t>9-13-104</t>
  </si>
  <si>
    <t xml:space="preserve">Realizar capacitación a entes descentralizados y otros Actores
</t>
  </si>
  <si>
    <t>9-13-113</t>
  </si>
  <si>
    <t>9-14-105</t>
  </si>
  <si>
    <t>9-14-114</t>
  </si>
  <si>
    <t>9-15-115</t>
  </si>
  <si>
    <t>Prevención, pedagogía y Responsabilidad Sanitaria para todos 2022</t>
  </si>
  <si>
    <t>10-1-117</t>
  </si>
  <si>
    <t>Fortalecimiento de la imagen del Invima como la autoridad sanitaria que protege la salud de los colombianos  2022</t>
  </si>
  <si>
    <t>10-1-118</t>
  </si>
  <si>
    <t xml:space="preserve">Recopilar y divulgar internamente  la información relacionada con la entidad y con el sector salud que se publica en medios de comunicación </t>
  </si>
  <si>
    <t>11-10-121</t>
  </si>
  <si>
    <t xml:space="preserve">Realizar visitas con proposito de certificación a productos  de cosméticos, aseo y  plaguicidas de uso domèstico otorgadas
</t>
  </si>
  <si>
    <t>11-11-135</t>
  </si>
  <si>
    <t>11-11-139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</si>
  <si>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</si>
  <si>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11-11-141</t>
  </si>
  <si>
    <t>11-12-119</t>
  </si>
  <si>
    <t>11-12-137</t>
  </si>
  <si>
    <t>11-12-138</t>
  </si>
  <si>
    <t>11-12-140</t>
  </si>
  <si>
    <t>11-13-125</t>
  </si>
  <si>
    <t>Realizar visitas con propósito de certificación en Medicamentos y productos Biologicos</t>
  </si>
  <si>
    <t>12-10-143</t>
  </si>
  <si>
    <t>Hacer Seguimiento a las certificaciones en productos  de cosméticos, aseo y  plaguicidas de uso domèstico otorgadas</t>
  </si>
  <si>
    <t>12-11-144</t>
  </si>
  <si>
    <t>12-12-146</t>
  </si>
  <si>
    <t>Hacer Seguimiento a las certificaciones</t>
  </si>
  <si>
    <t>12-13-147</t>
  </si>
  <si>
    <t>Hacer Seguimiento a las certificaciones en Medicamentos y productos Biologicos</t>
  </si>
  <si>
    <t>13-11-153</t>
  </si>
  <si>
    <t>13-11-160</t>
  </si>
  <si>
    <t>Realizar estudio, evaluación y conceptualización de la sala especializada de alimentos y bebidas de la comisión revisora del instituto, En relación con los Alimentos Para Propósitos Médicos Especiales – APME</t>
  </si>
  <si>
    <t>13-12-153</t>
  </si>
  <si>
    <t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 .</t>
  </si>
  <si>
    <t>13-12-154</t>
  </si>
  <si>
    <t>13-13-155</t>
  </si>
  <si>
    <t>14-13-156</t>
  </si>
  <si>
    <t>15-10-157</t>
  </si>
  <si>
    <t>15-7-160</t>
  </si>
  <si>
    <t>Realizar la radicación de  tramites de registro sanitario-NS-NSO</t>
  </si>
  <si>
    <t>15-12-158</t>
  </si>
  <si>
    <t>15-13-157</t>
  </si>
  <si>
    <t>15-11-159</t>
  </si>
  <si>
    <t>22-6-1</t>
  </si>
  <si>
    <t>1. Fortalecimiento Tecnológico-Hardware-Apoyo</t>
  </si>
  <si>
    <t>22-6-2</t>
  </si>
  <si>
    <t>2. Implementación de soluciones al Sistemas de Información de Registros Sanitarios y PQRS-Hardware-Apoyo</t>
  </si>
  <si>
    <t>23-6-1</t>
  </si>
  <si>
    <t>1. Fortalecimiento Tecnológico-software -Apoyo</t>
  </si>
  <si>
    <t>23-6-2</t>
  </si>
  <si>
    <t>2 Implementación de soluciones al Sistemas de Información de Registros Sanitarios y PQRS-software -Apoyo</t>
  </si>
  <si>
    <t>23-6-4</t>
  </si>
  <si>
    <t>4. Desarrollar el Subproyecto Sivicos Fase III-componente software -Apoyo</t>
  </si>
  <si>
    <t>25-9-5</t>
  </si>
  <si>
    <t>26-9-6</t>
  </si>
  <si>
    <t>31-9-11</t>
  </si>
  <si>
    <t>Realizar la capacitacion informal a los funcionarios  de acuerdo con las prioridades del  Instituto</t>
  </si>
  <si>
    <t>32-9-12</t>
  </si>
  <si>
    <t>36-9-16</t>
  </si>
  <si>
    <t>37-9-17</t>
  </si>
  <si>
    <t>38-9-18</t>
  </si>
  <si>
    <t>44-6-4</t>
  </si>
  <si>
    <t>6. Realizar el proceso de adopción de buenas prácticas, estandares y requerimientos normativos para el adecuado gobierno de TI  que deban ser adoptados por el Instituto para realizar los documentos metodológicos-Gobierno Digital-Buenas practicas TI-IVC</t>
  </si>
  <si>
    <t>44-2-1</t>
  </si>
  <si>
    <t>Fortalecimiento del Sistema de Seguridad de la información de la entidad.</t>
  </si>
  <si>
    <t>41-6-2</t>
  </si>
  <si>
    <t>1. Fortalecimiento Tecnológico-hardware-IVC</t>
  </si>
  <si>
    <t>42-6-1</t>
  </si>
  <si>
    <t>1. Fortalecimiento Tecnológico-sotfware-IVC</t>
  </si>
  <si>
    <t>42-6-2</t>
  </si>
  <si>
    <t>2. Implementación de soluciones al Sistemas de Información de Registros Sanitarios y PQRS-sotfware-IVC</t>
  </si>
  <si>
    <t>42-6-3</t>
  </si>
  <si>
    <t>3. Nueva Plataforma de Tramites y Servicios-sotfware-IVC</t>
  </si>
  <si>
    <t>42-6-4</t>
  </si>
  <si>
    <t>4. Desarrollar el Subproyecto Sivicos Fase III-componete sotfware-IVC</t>
  </si>
  <si>
    <t>42-6-5</t>
  </si>
  <si>
    <t>5. Inteligencia de Negocios Fase I-sotfware-IVC</t>
  </si>
  <si>
    <t>70-9-01</t>
  </si>
  <si>
    <t>Desarrollar el Sub proyecto Fortalecimiento de los laboratorios como ente referente a nivel Nacional en la etapa de estudios y diseños</t>
  </si>
  <si>
    <t>71-9-02</t>
  </si>
  <si>
    <t>72-9-03</t>
  </si>
  <si>
    <t>73-9-04</t>
  </si>
  <si>
    <t>74-9-05</t>
  </si>
  <si>
    <t>15-17-1</t>
  </si>
  <si>
    <t>1-17-1</t>
  </si>
  <si>
    <t>13-17-1</t>
  </si>
  <si>
    <t>Costo Total Contratos PN</t>
  </si>
  <si>
    <t>Costo Total otros Contratos</t>
  </si>
  <si>
    <t>1903-300-7 Fortalecimiento  de la inspección  vigilancia y control de los productos competencia del Invima a nivel Nacional</t>
  </si>
  <si>
    <t>1999-300-5 Fortalecimiento institucional en la gestión administrativa y de apoyo del Invima a nivel nacional</t>
  </si>
  <si>
    <t>1903-300-6 Fortalecimiento de la arquitectura tecnológica y los procesos asociados a la gestión de las tecnologías de la información y comunicaciones nacional</t>
  </si>
  <si>
    <t>1903-300-9 Mejoramiento de la capacidad analitica de los laboratorios relacionada con los productos competencia del Invima Nacional</t>
  </si>
  <si>
    <t>1903-300-7 
Fortalecimiento  de la inspección  vigilancia y control de los productos competencia del Invima a nivel Nacional</t>
  </si>
  <si>
    <t>Gestionar la expedición de Registros Sanitarios y trámites asociados, a los productos competencia del Invima</t>
  </si>
  <si>
    <r>
      <t xml:space="preserve">Total Apropiacion </t>
    </r>
    <r>
      <rPr>
        <b/>
        <u val="singleAccounting"/>
        <sz val="8"/>
        <color theme="3" tint="0.39997558519241921"/>
        <rFont val="Arial"/>
        <family val="2"/>
      </rPr>
      <t xml:space="preserve">SIN </t>
    </r>
    <r>
      <rPr>
        <b/>
        <sz val="8"/>
        <color theme="3" tint="0.39997558519241921"/>
        <rFont val="Arial"/>
        <family val="2"/>
      </rPr>
      <t>Tiquetes</t>
    </r>
  </si>
  <si>
    <t>N/A</t>
  </si>
  <si>
    <t>4. Proyecto de Vigilancia Sanitaria de productos de Dispositivos Médicos</t>
  </si>
  <si>
    <t>5. Proyecto Vigilancia Sanitaria de Medicamentos y Productos Biológicos</t>
  </si>
  <si>
    <t>6.Proyecto de control sanitario</t>
  </si>
  <si>
    <t xml:space="preserve">11.Proyecto de comunicación estratégica </t>
  </si>
  <si>
    <t>15. Proyecto fortalecimiento institucional</t>
  </si>
  <si>
    <t>8-Diplomacia Sanitaria</t>
  </si>
  <si>
    <t>Mejoramiento de la calidad en los procesos y trámites de la entidad</t>
  </si>
  <si>
    <t xml:space="preserve">12. Proyecto  Modernización de  la arquitectura tecnológica y los sistemas de información misionales del instituto  </t>
  </si>
  <si>
    <t>13. Proyecto Incorporación buenas prácticas y estándares para el Gobierno de TI-Gobierno Digital</t>
  </si>
  <si>
    <t>Fortalecimiento  de la inspección  vigilancia y control de los productos competencia del Invima</t>
  </si>
  <si>
    <t>Desarrollo y promulgación del conocimiento institucional</t>
  </si>
  <si>
    <t>1.7- Control de Calidad de Producto</t>
  </si>
  <si>
    <t>TOTAL SUB-PROYECTOS</t>
  </si>
  <si>
    <t>Fortalecimiento  de la inspección  vigilancia y control de los productos competencia del Invima a nivel Nacional</t>
  </si>
  <si>
    <t>(*) Los BPIN 2017011000467-2018011000550-2021011000093,Se encuentran en proceso de tramite de trasaldo Presupuestal lo cual no se refleja en el SIIF-Nacion sin embargo los cambios ya se ven refjeado a nivel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</si>
</sst>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&quot;$&quot;\ #,##0"/>
    <numFmt numFmtId="173" formatCode="[$-240A]d&quot; de &quot;mmmm&quot; de &quot;yyyy;@"/>
    <numFmt numFmtId="174" formatCode="_(&quot;$&quot;\ * #,##0_);_(&quot;$&quot;\ * \(#,##0\);_(&quot;$&quot;\ * &quot;-&quot;_);_(@_)"/>
    <numFmt numFmtId="175" formatCode="_ * #,##0.00_ ;_ * \-#,##0.00_ ;_ * &quot;-&quot;??_ ;_ @_ "/>
    <numFmt numFmtId="176" formatCode="&quot;$&quot;\ #,##0;[Red]&quot;$&quot;\ \-#,##0"/>
    <numFmt numFmtId="177" formatCode="_ &quot;$&quot;\ * #,##0.00_ ;_ &quot;$&quot;\ * \-#,##0.00_ ;_ &quot;$&quot;\ * &quot;-&quot;??_ ;_ @_ 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3"/>
      <color rgb="FF0070C0"/>
      <name val="Calibri"/>
      <family val="2"/>
      <scheme val="minor"/>
    </font>
    <font>
      <sz val="10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Calibri"/>
      <family val="2"/>
      <scheme val="minor"/>
    </font>
    <font>
      <b/>
      <sz val="8"/>
      <color theme="3" tint="0.39997558519241921"/>
      <name val="Arial"/>
      <family val="2"/>
    </font>
    <font>
      <b/>
      <u val="singleAccounting"/>
      <sz val="8"/>
      <color theme="3" tint="0.39997558519241921"/>
      <name val="Arial"/>
      <family val="2"/>
    </font>
    <font>
      <sz val="8"/>
      <color theme="3" tint="0.39997558519241921"/>
      <name val="Calibri"/>
      <family val="2"/>
      <scheme val="minor"/>
    </font>
    <font>
      <b/>
      <sz val="8"/>
      <color theme="0" tint="-0.14999847407452621"/>
      <name val="Arial"/>
      <family val="2"/>
    </font>
    <font>
      <sz val="8"/>
      <color theme="0" tint="-0.1499984740745262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4" tint="-0.499984740745262"/>
      <name val="Arial Narrow"/>
      <family val="2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8"/>
      <color theme="4" tint="-0.249977111117893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82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0" applyNumberFormat="0" applyFill="0" applyBorder="0" applyAlignment="0" applyProtection="0"/>
    <xf numFmtId="0" fontId="41" fillId="22" borderId="0" applyNumberFormat="0" applyBorder="0" applyAlignment="0" applyProtection="0"/>
    <xf numFmtId="0" fontId="42" fillId="23" borderId="0" applyNumberFormat="0" applyBorder="0" applyAlignment="0" applyProtection="0"/>
    <xf numFmtId="0" fontId="43" fillId="24" borderId="0" applyNumberFormat="0" applyBorder="0" applyAlignment="0" applyProtection="0"/>
    <xf numFmtId="0" fontId="44" fillId="25" borderId="18" applyNumberFormat="0" applyAlignment="0" applyProtection="0"/>
    <xf numFmtId="0" fontId="45" fillId="26" borderId="19" applyNumberFormat="0" applyAlignment="0" applyProtection="0"/>
    <xf numFmtId="0" fontId="46" fillId="26" borderId="18" applyNumberFormat="0" applyAlignment="0" applyProtection="0"/>
    <xf numFmtId="0" fontId="47" fillId="0" borderId="20" applyNumberFormat="0" applyFill="0" applyAlignment="0" applyProtection="0"/>
    <xf numFmtId="0" fontId="48" fillId="27" borderId="21" applyNumberFormat="0" applyAlignment="0" applyProtection="0"/>
    <xf numFmtId="0" fontId="49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5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2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37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168" fontId="12" fillId="0" borderId="0" applyFont="0" applyFill="0" applyBorder="0" applyAlignment="0" applyProtection="0"/>
    <xf numFmtId="0" fontId="14" fillId="0" borderId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5" fillId="0" borderId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2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5" fillId="0" borderId="0"/>
    <xf numFmtId="0" fontId="8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8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4" fillId="1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15" borderId="0" xfId="6" applyFont="1" applyFill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Font="1" applyFill="1" applyBorder="1" applyAlignment="1">
      <alignment horizontal="center" vertical="center"/>
    </xf>
    <xf numFmtId="165" fontId="9" fillId="15" borderId="0" xfId="2" applyFont="1" applyFill="1" applyBorder="1" applyAlignment="1">
      <alignment horizontal="center" vertical="center"/>
    </xf>
    <xf numFmtId="0" fontId="10" fillId="16" borderId="0" xfId="0" applyFont="1" applyFill="1" applyAlignment="1">
      <alignment horizontal="right" vertical="center"/>
    </xf>
    <xf numFmtId="0" fontId="11" fillId="16" borderId="0" xfId="0" applyFont="1" applyFill="1" applyAlignment="1">
      <alignment horizontal="center" vertical="center"/>
    </xf>
    <xf numFmtId="9" fontId="11" fillId="16" borderId="0" xfId="3" applyFont="1" applyFill="1" applyBorder="1" applyAlignment="1" applyProtection="1">
      <alignment horizontal="center" vertical="center"/>
    </xf>
    <xf numFmtId="0" fontId="11" fillId="16" borderId="0" xfId="0" applyFont="1" applyFill="1" applyAlignment="1">
      <alignment horizontal="left" vertical="center"/>
    </xf>
    <xf numFmtId="0" fontId="11" fillId="16" borderId="0" xfId="0" applyFont="1" applyFill="1" applyAlignment="1">
      <alignment horizontal="center" vertical="center" wrapText="1"/>
    </xf>
    <xf numFmtId="166" fontId="11" fillId="16" borderId="0" xfId="1" applyFont="1" applyFill="1" applyBorder="1" applyAlignment="1" applyProtection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171" fontId="17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165" fontId="11" fillId="16" borderId="0" xfId="3" applyNumberFormat="1" applyFont="1" applyFill="1" applyBorder="1" applyAlignment="1" applyProtection="1">
      <alignment horizontal="center" vertical="center"/>
    </xf>
    <xf numFmtId="9" fontId="20" fillId="16" borderId="0" xfId="3" applyFont="1" applyFill="1" applyBorder="1" applyAlignment="1" applyProtection="1">
      <alignment horizontal="center" vertical="center"/>
    </xf>
    <xf numFmtId="166" fontId="20" fillId="16" borderId="0" xfId="1" applyFont="1" applyFill="1" applyBorder="1" applyAlignment="1" applyProtection="1">
      <alignment horizontal="center" vertical="center"/>
    </xf>
    <xf numFmtId="167" fontId="20" fillId="16" borderId="0" xfId="2" applyNumberFormat="1" applyFont="1" applyFill="1" applyBorder="1" applyAlignment="1" applyProtection="1">
      <alignment horizontal="center" vertical="center"/>
    </xf>
    <xf numFmtId="0" fontId="21" fillId="0" borderId="0" xfId="0" applyFont="1"/>
    <xf numFmtId="171" fontId="21" fillId="0" borderId="0" xfId="0" applyNumberFormat="1" applyFont="1"/>
    <xf numFmtId="12" fontId="0" fillId="0" borderId="0" xfId="0" applyNumberFormat="1"/>
    <xf numFmtId="12" fontId="16" fillId="0" borderId="0" xfId="0" applyNumberFormat="1" applyFont="1"/>
    <xf numFmtId="12" fontId="17" fillId="0" borderId="0" xfId="0" applyNumberFormat="1" applyFont="1" applyAlignment="1">
      <alignment vertical="center"/>
    </xf>
    <xf numFmtId="0" fontId="22" fillId="0" borderId="3" xfId="0" applyFont="1" applyBorder="1" applyAlignment="1">
      <alignment vertical="center"/>
    </xf>
    <xf numFmtId="12" fontId="22" fillId="0" borderId="3" xfId="0" applyNumberFormat="1" applyFont="1" applyBorder="1" applyAlignment="1">
      <alignment vertical="center"/>
    </xf>
    <xf numFmtId="0" fontId="22" fillId="0" borderId="3" xfId="0" applyFont="1" applyBorder="1" applyAlignment="1">
      <alignment vertical="center" wrapText="1"/>
    </xf>
    <xf numFmtId="171" fontId="22" fillId="0" borderId="3" xfId="0" applyNumberFormat="1" applyFont="1" applyBorder="1" applyAlignment="1">
      <alignment horizontal="center" vertical="center" wrapText="1"/>
    </xf>
    <xf numFmtId="9" fontId="22" fillId="0" borderId="3" xfId="3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0" fontId="22" fillId="0" borderId="3" xfId="0" applyNumberFormat="1" applyFont="1" applyBorder="1" applyAlignment="1">
      <alignment horizontal="center" vertical="center" wrapText="1"/>
    </xf>
    <xf numFmtId="171" fontId="23" fillId="19" borderId="3" xfId="0" applyNumberFormat="1" applyFont="1" applyFill="1" applyBorder="1" applyAlignment="1">
      <alignment vertical="center"/>
    </xf>
    <xf numFmtId="10" fontId="23" fillId="19" borderId="3" xfId="0" applyNumberFormat="1" applyFont="1" applyFill="1" applyBorder="1" applyAlignment="1">
      <alignment horizontal="center" vertical="center" wrapText="1"/>
    </xf>
    <xf numFmtId="10" fontId="22" fillId="19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14" xfId="0" applyFont="1" applyBorder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/>
    <xf numFmtId="166" fontId="17" fillId="0" borderId="0" xfId="1" applyFont="1" applyAlignment="1">
      <alignment horizontal="center" vertical="center"/>
    </xf>
    <xf numFmtId="166" fontId="17" fillId="0" borderId="0" xfId="1" applyFont="1" applyAlignment="1">
      <alignment vertical="center"/>
    </xf>
    <xf numFmtId="166" fontId="0" fillId="0" borderId="0" xfId="1" applyFont="1"/>
    <xf numFmtId="0" fontId="25" fillId="21" borderId="3" xfId="0" applyFont="1" applyFill="1" applyBorder="1" applyAlignment="1">
      <alignment horizontal="center" vertical="center" wrapText="1"/>
    </xf>
    <xf numFmtId="12" fontId="25" fillId="21" borderId="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169" fontId="27" fillId="0" borderId="0" xfId="889" applyFont="1"/>
    <xf numFmtId="0" fontId="27" fillId="0" borderId="0" xfId="0" applyFont="1"/>
    <xf numFmtId="0" fontId="27" fillId="0" borderId="3" xfId="0" applyFont="1" applyBorder="1"/>
    <xf numFmtId="169" fontId="27" fillId="0" borderId="3" xfId="889" applyFont="1" applyBorder="1"/>
    <xf numFmtId="0" fontId="28" fillId="0" borderId="0" xfId="0" applyFont="1" applyAlignment="1">
      <alignment horizontal="center"/>
    </xf>
    <xf numFmtId="171" fontId="23" fillId="19" borderId="3" xfId="0" applyNumberFormat="1" applyFont="1" applyFill="1" applyBorder="1" applyAlignment="1">
      <alignment horizontal="center" vertical="center" wrapText="1"/>
    </xf>
    <xf numFmtId="0" fontId="22" fillId="0" borderId="0" xfId="0" applyFont="1"/>
    <xf numFmtId="166" fontId="26" fillId="0" borderId="0" xfId="1" applyFont="1"/>
    <xf numFmtId="166" fontId="22" fillId="0" borderId="3" xfId="1" applyFont="1" applyFill="1" applyBorder="1" applyAlignment="1">
      <alignment vertical="center"/>
    </xf>
    <xf numFmtId="166" fontId="23" fillId="19" borderId="3" xfId="1" applyFont="1" applyFill="1" applyBorder="1" applyAlignment="1">
      <alignment vertical="center"/>
    </xf>
    <xf numFmtId="166" fontId="0" fillId="0" borderId="0" xfId="1" applyFont="1" applyAlignment="1"/>
    <xf numFmtId="166" fontId="25" fillId="21" borderId="3" xfId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166" fontId="11" fillId="16" borderId="12" xfId="1" applyFont="1" applyFill="1" applyBorder="1" applyAlignment="1" applyProtection="1">
      <alignment horizontal="left" vertical="center"/>
    </xf>
    <xf numFmtId="49" fontId="9" fillId="15" borderId="0" xfId="2" applyNumberFormat="1" applyFont="1" applyFill="1" applyBorder="1" applyAlignment="1">
      <alignment horizontal="center" vertical="center"/>
    </xf>
    <xf numFmtId="49" fontId="11" fillId="16" borderId="0" xfId="2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31" fillId="15" borderId="13" xfId="0" applyFont="1" applyFill="1" applyBorder="1" applyAlignment="1">
      <alignment horizontal="center" vertical="center" wrapText="1"/>
    </xf>
    <xf numFmtId="165" fontId="31" fillId="15" borderId="13" xfId="2" applyFont="1" applyFill="1" applyBorder="1" applyAlignment="1">
      <alignment horizontal="center" vertical="center" wrapText="1"/>
    </xf>
    <xf numFmtId="49" fontId="31" fillId="15" borderId="13" xfId="2" applyNumberFormat="1" applyFont="1" applyFill="1" applyBorder="1" applyAlignment="1">
      <alignment horizontal="center" vertical="center" wrapText="1"/>
    </xf>
    <xf numFmtId="165" fontId="31" fillId="17" borderId="13" xfId="2" applyFont="1" applyFill="1" applyBorder="1" applyAlignment="1">
      <alignment horizontal="center" vertical="center" wrapText="1"/>
    </xf>
    <xf numFmtId="10" fontId="31" fillId="17" borderId="13" xfId="3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2" fillId="9" borderId="13" xfId="5" applyFont="1" applyBorder="1" applyAlignment="1">
      <alignment horizontal="center" vertical="center" wrapText="1"/>
    </xf>
    <xf numFmtId="49" fontId="30" fillId="20" borderId="13" xfId="0" applyNumberFormat="1" applyFont="1" applyFill="1" applyBorder="1" applyAlignment="1">
      <alignment horizontal="center" vertical="center" wrapText="1"/>
    </xf>
    <xf numFmtId="165" fontId="30" fillId="20" borderId="13" xfId="2" applyFont="1" applyFill="1" applyBorder="1" applyAlignment="1">
      <alignment horizontal="center" vertical="center"/>
    </xf>
    <xf numFmtId="9" fontId="30" fillId="20" borderId="13" xfId="3" applyFont="1" applyFill="1" applyBorder="1" applyAlignment="1">
      <alignment horizontal="center" vertical="center"/>
    </xf>
    <xf numFmtId="0" fontId="30" fillId="20" borderId="13" xfId="0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/>
    </xf>
    <xf numFmtId="49" fontId="33" fillId="17" borderId="13" xfId="0" applyNumberFormat="1" applyFont="1" applyFill="1" applyBorder="1" applyAlignment="1">
      <alignment horizontal="center" vertical="center" wrapText="1"/>
    </xf>
    <xf numFmtId="167" fontId="33" fillId="17" borderId="13" xfId="2" applyNumberFormat="1" applyFont="1" applyFill="1" applyBorder="1" applyAlignment="1">
      <alignment horizontal="center" vertical="center" wrapText="1"/>
    </xf>
    <xf numFmtId="165" fontId="33" fillId="17" borderId="13" xfId="2" applyFont="1" applyFill="1" applyBorder="1" applyAlignment="1">
      <alignment horizontal="center" vertical="center" wrapText="1"/>
    </xf>
    <xf numFmtId="9" fontId="33" fillId="17" borderId="13" xfId="3" applyFont="1" applyFill="1" applyBorder="1" applyAlignment="1">
      <alignment horizontal="center" vertical="center" wrapText="1"/>
    </xf>
    <xf numFmtId="0" fontId="35" fillId="0" borderId="0" xfId="0" applyFont="1"/>
    <xf numFmtId="167" fontId="36" fillId="18" borderId="13" xfId="4" applyNumberFormat="1" applyFont="1" applyFill="1" applyBorder="1" applyAlignment="1">
      <alignment horizontal="center" vertical="center"/>
    </xf>
    <xf numFmtId="49" fontId="36" fillId="18" borderId="13" xfId="4" applyNumberFormat="1" applyFont="1" applyFill="1" applyBorder="1" applyAlignment="1">
      <alignment horizontal="center" vertical="center"/>
    </xf>
    <xf numFmtId="165" fontId="36" fillId="18" borderId="13" xfId="4" applyNumberFormat="1" applyFont="1" applyFill="1" applyBorder="1" applyAlignment="1">
      <alignment horizontal="center" vertical="center"/>
    </xf>
    <xf numFmtId="10" fontId="36" fillId="18" borderId="13" xfId="4" applyNumberFormat="1" applyFont="1" applyFill="1" applyBorder="1" applyAlignment="1">
      <alignment horizontal="center" vertical="center"/>
    </xf>
    <xf numFmtId="0" fontId="36" fillId="18" borderId="13" xfId="4" applyFont="1" applyFill="1" applyBorder="1" applyAlignment="1">
      <alignment horizontal="center" vertical="center"/>
    </xf>
    <xf numFmtId="0" fontId="37" fillId="0" borderId="0" xfId="0" applyFont="1"/>
    <xf numFmtId="167" fontId="36" fillId="18" borderId="13" xfId="0" applyNumberFormat="1" applyFont="1" applyFill="1" applyBorder="1" applyAlignment="1">
      <alignment horizontal="center" vertical="center"/>
    </xf>
    <xf numFmtId="167" fontId="36" fillId="18" borderId="13" xfId="2" applyNumberFormat="1" applyFont="1" applyFill="1" applyBorder="1" applyAlignment="1">
      <alignment horizontal="center" vertical="center"/>
    </xf>
    <xf numFmtId="165" fontId="36" fillId="18" borderId="13" xfId="2" applyFont="1" applyFill="1" applyBorder="1" applyAlignment="1">
      <alignment horizontal="center" vertical="center"/>
    </xf>
    <xf numFmtId="10" fontId="36" fillId="18" borderId="13" xfId="3" applyNumberFormat="1" applyFont="1" applyFill="1" applyBorder="1" applyAlignment="1">
      <alignment horizontal="center" vertical="center"/>
    </xf>
    <xf numFmtId="0" fontId="36" fillId="18" borderId="13" xfId="0" applyFont="1" applyFill="1" applyBorder="1" applyAlignment="1">
      <alignment horizontal="center" vertical="center"/>
    </xf>
    <xf numFmtId="173" fontId="11" fillId="16" borderId="12" xfId="0" applyNumberFormat="1" applyFont="1" applyFill="1" applyBorder="1" applyAlignment="1">
      <alignment horizontal="center" vertical="center"/>
    </xf>
    <xf numFmtId="173" fontId="11" fillId="16" borderId="12" xfId="1" applyNumberFormat="1" applyFont="1" applyFill="1" applyBorder="1" applyAlignment="1" applyProtection="1">
      <alignment horizontal="center" vertical="center"/>
    </xf>
    <xf numFmtId="166" fontId="21" fillId="0" borderId="0" xfId="1" applyFont="1"/>
    <xf numFmtId="0" fontId="54" fillId="0" borderId="0" xfId="0" applyFont="1"/>
    <xf numFmtId="4" fontId="51" fillId="15" borderId="14" xfId="0" applyNumberFormat="1" applyFont="1" applyFill="1" applyBorder="1" applyAlignment="1">
      <alignment horizontal="right" vertical="center"/>
    </xf>
    <xf numFmtId="4" fontId="51" fillId="40" borderId="14" xfId="0" applyNumberFormat="1" applyFont="1" applyFill="1" applyBorder="1" applyAlignment="1">
      <alignment horizontal="right" vertical="center"/>
    </xf>
    <xf numFmtId="4" fontId="51" fillId="0" borderId="14" xfId="0" applyNumberFormat="1" applyFont="1" applyBorder="1" applyAlignment="1">
      <alignment horizontal="right" vertical="center"/>
    </xf>
    <xf numFmtId="0" fontId="31" fillId="0" borderId="0" xfId="0" applyFont="1" applyAlignment="1">
      <alignment horizontal="left" vertical="center" wrapText="1"/>
    </xf>
    <xf numFmtId="0" fontId="23" fillId="19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10" fontId="32" fillId="9" borderId="13" xfId="3" applyNumberFormat="1" applyFont="1" applyFill="1" applyBorder="1" applyAlignment="1">
      <alignment horizontal="center" vertical="center"/>
    </xf>
    <xf numFmtId="172" fontId="32" fillId="9" borderId="13" xfId="5" applyNumberFormat="1" applyFont="1" applyBorder="1" applyAlignment="1">
      <alignment horizontal="center" vertical="center"/>
    </xf>
    <xf numFmtId="0" fontId="30" fillId="20" borderId="13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Alignment="1">
      <alignment horizontal="center" vertical="center"/>
    </xf>
    <xf numFmtId="165" fontId="10" fillId="16" borderId="0" xfId="2" applyFont="1" applyFill="1" applyBorder="1" applyAlignment="1" applyProtection="1">
      <alignment horizontal="center" vertical="center"/>
    </xf>
    <xf numFmtId="0" fontId="32" fillId="9" borderId="13" xfId="5" applyFont="1" applyBorder="1" applyAlignment="1">
      <alignment horizontal="center" vertical="center" wrapText="1"/>
    </xf>
    <xf numFmtId="167" fontId="36" fillId="18" borderId="13" xfId="4" applyNumberFormat="1" applyFont="1" applyFill="1" applyBorder="1" applyAlignment="1">
      <alignment horizontal="center" vertical="center"/>
    </xf>
    <xf numFmtId="172" fontId="32" fillId="9" borderId="13" xfId="5" applyNumberFormat="1" applyFont="1" applyBorder="1" applyAlignment="1" applyProtection="1">
      <alignment horizontal="center" vertical="center" wrapText="1"/>
    </xf>
    <xf numFmtId="173" fontId="11" fillId="16" borderId="12" xfId="0" applyNumberFormat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5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5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165" fontId="7" fillId="15" borderId="9" xfId="2" applyFont="1" applyFill="1" applyBorder="1" applyAlignment="1">
      <alignment horizontal="center" vertical="center"/>
    </xf>
  </cellXfs>
  <cellStyles count="2824">
    <cellStyle name="20% - Énfasis1" xfId="1043" builtinId="30" customBuiltin="1"/>
    <cellStyle name="20% - Énfasis1 10" xfId="7" xr:uid="{00000000-0005-0000-0000-000000000000}"/>
    <cellStyle name="20% - Énfasis1 11" xfId="8" xr:uid="{00000000-0005-0000-0000-000001000000}"/>
    <cellStyle name="20% - Énfasis1 12" xfId="9" xr:uid="{00000000-0005-0000-0000-000002000000}"/>
    <cellStyle name="20% - Énfasis1 13" xfId="10" xr:uid="{00000000-0005-0000-0000-000003000000}"/>
    <cellStyle name="20% - Énfasis1 14" xfId="11" xr:uid="{00000000-0005-0000-0000-000004000000}"/>
    <cellStyle name="20% - Énfasis1 15" xfId="12" xr:uid="{00000000-0005-0000-0000-000005000000}"/>
    <cellStyle name="20% - Énfasis1 16" xfId="13" xr:uid="{00000000-0005-0000-0000-000006000000}"/>
    <cellStyle name="20% - Énfasis1 17" xfId="14" xr:uid="{00000000-0005-0000-0000-000007000000}"/>
    <cellStyle name="20% - Énfasis1 18" xfId="15" xr:uid="{00000000-0005-0000-0000-000008000000}"/>
    <cellStyle name="20% - Énfasis1 19" xfId="16" xr:uid="{00000000-0005-0000-0000-000009000000}"/>
    <cellStyle name="20% - Énfasis1 2" xfId="17" xr:uid="{00000000-0005-0000-0000-00000A000000}"/>
    <cellStyle name="20% - Énfasis1 20" xfId="18" xr:uid="{00000000-0005-0000-0000-00000B000000}"/>
    <cellStyle name="20% - Énfasis1 21" xfId="19" xr:uid="{00000000-0005-0000-0000-00000C000000}"/>
    <cellStyle name="20% - Énfasis1 22" xfId="20" xr:uid="{00000000-0005-0000-0000-00000D000000}"/>
    <cellStyle name="20% - Énfasis1 23" xfId="21" xr:uid="{00000000-0005-0000-0000-00000E000000}"/>
    <cellStyle name="20% - Énfasis1 24" xfId="22" xr:uid="{00000000-0005-0000-0000-00000F000000}"/>
    <cellStyle name="20% - Énfasis1 25" xfId="23" xr:uid="{00000000-0005-0000-0000-000010000000}"/>
    <cellStyle name="20% - Énfasis1 26" xfId="24" xr:uid="{00000000-0005-0000-0000-000011000000}"/>
    <cellStyle name="20% - Énfasis1 27" xfId="25" xr:uid="{00000000-0005-0000-0000-000012000000}"/>
    <cellStyle name="20% - Énfasis1 28" xfId="26" xr:uid="{00000000-0005-0000-0000-000013000000}"/>
    <cellStyle name="20% - Énfasis1 29" xfId="27" xr:uid="{00000000-0005-0000-0000-000014000000}"/>
    <cellStyle name="20% - Énfasis1 3" xfId="28" xr:uid="{00000000-0005-0000-0000-000015000000}"/>
    <cellStyle name="20% - Énfasis1 30" xfId="29" xr:uid="{00000000-0005-0000-0000-000016000000}"/>
    <cellStyle name="20% - Énfasis1 31" xfId="30" xr:uid="{00000000-0005-0000-0000-000017000000}"/>
    <cellStyle name="20% - Énfasis1 32" xfId="31" xr:uid="{00000000-0005-0000-0000-000018000000}"/>
    <cellStyle name="20% - Énfasis1 33" xfId="32" xr:uid="{00000000-0005-0000-0000-000019000000}"/>
    <cellStyle name="20% - Énfasis1 34" xfId="33" xr:uid="{00000000-0005-0000-0000-00001A000000}"/>
    <cellStyle name="20% - Énfasis1 35" xfId="34" xr:uid="{00000000-0005-0000-0000-00001B000000}"/>
    <cellStyle name="20% - Énfasis1 36" xfId="35" xr:uid="{00000000-0005-0000-0000-00001C000000}"/>
    <cellStyle name="20% - Énfasis1 37" xfId="36" xr:uid="{00000000-0005-0000-0000-00001D000000}"/>
    <cellStyle name="20% - Énfasis1 38" xfId="37" xr:uid="{00000000-0005-0000-0000-00001E000000}"/>
    <cellStyle name="20% - Énfasis1 39" xfId="38" xr:uid="{00000000-0005-0000-0000-00001F000000}"/>
    <cellStyle name="20% - Énfasis1 4" xfId="39" xr:uid="{00000000-0005-0000-0000-000020000000}"/>
    <cellStyle name="20% - Énfasis1 40" xfId="40" xr:uid="{00000000-0005-0000-0000-000021000000}"/>
    <cellStyle name="20% - Énfasis1 41" xfId="41" xr:uid="{00000000-0005-0000-0000-000022000000}"/>
    <cellStyle name="20% - Énfasis1 42" xfId="42" xr:uid="{00000000-0005-0000-0000-000023000000}"/>
    <cellStyle name="20% - Énfasis1 43" xfId="43" xr:uid="{00000000-0005-0000-0000-000024000000}"/>
    <cellStyle name="20% - Énfasis1 44" xfId="44" xr:uid="{00000000-0005-0000-0000-000025000000}"/>
    <cellStyle name="20% - Énfasis1 45" xfId="45" xr:uid="{00000000-0005-0000-0000-000026000000}"/>
    <cellStyle name="20% - Énfasis1 46" xfId="46" xr:uid="{00000000-0005-0000-0000-000027000000}"/>
    <cellStyle name="20% - Énfasis1 47" xfId="47" xr:uid="{00000000-0005-0000-0000-000028000000}"/>
    <cellStyle name="20% - Énfasis1 48" xfId="48" xr:uid="{00000000-0005-0000-0000-000029000000}"/>
    <cellStyle name="20% - Énfasis1 49" xfId="49" xr:uid="{00000000-0005-0000-0000-00002A000000}"/>
    <cellStyle name="20% - Énfasis1 5" xfId="50" xr:uid="{00000000-0005-0000-0000-00002B000000}"/>
    <cellStyle name="20% - Énfasis1 50" xfId="51" xr:uid="{00000000-0005-0000-0000-00002C000000}"/>
    <cellStyle name="20% - Énfasis1 51" xfId="52" xr:uid="{00000000-0005-0000-0000-00002D000000}"/>
    <cellStyle name="20% - Énfasis1 52" xfId="53" xr:uid="{00000000-0005-0000-0000-00002E000000}"/>
    <cellStyle name="20% - Énfasis1 53" xfId="54" xr:uid="{00000000-0005-0000-0000-00002F000000}"/>
    <cellStyle name="20% - Énfasis1 54" xfId="55" xr:uid="{00000000-0005-0000-0000-000030000000}"/>
    <cellStyle name="20% - Énfasis1 55" xfId="56" xr:uid="{00000000-0005-0000-0000-000031000000}"/>
    <cellStyle name="20% - Énfasis1 56" xfId="57" xr:uid="{00000000-0005-0000-0000-000032000000}"/>
    <cellStyle name="20% - Énfasis1 57" xfId="58" xr:uid="{00000000-0005-0000-0000-000033000000}"/>
    <cellStyle name="20% - Énfasis1 58" xfId="59" xr:uid="{00000000-0005-0000-0000-000034000000}"/>
    <cellStyle name="20% - Énfasis1 59" xfId="60" xr:uid="{00000000-0005-0000-0000-000035000000}"/>
    <cellStyle name="20% - Énfasis1 6" xfId="61" xr:uid="{00000000-0005-0000-0000-000036000000}"/>
    <cellStyle name="20% - Énfasis1 60" xfId="62" xr:uid="{00000000-0005-0000-0000-000037000000}"/>
    <cellStyle name="20% - Énfasis1 61" xfId="63" xr:uid="{00000000-0005-0000-0000-000038000000}"/>
    <cellStyle name="20% - Énfasis1 62" xfId="64" xr:uid="{00000000-0005-0000-0000-000039000000}"/>
    <cellStyle name="20% - Énfasis1 63" xfId="65" xr:uid="{00000000-0005-0000-0000-00003A000000}"/>
    <cellStyle name="20% - Énfasis1 64" xfId="66" xr:uid="{00000000-0005-0000-0000-00003B000000}"/>
    <cellStyle name="20% - Énfasis1 65" xfId="67" xr:uid="{00000000-0005-0000-0000-00003C000000}"/>
    <cellStyle name="20% - Énfasis1 66" xfId="68" xr:uid="{00000000-0005-0000-0000-00003D000000}"/>
    <cellStyle name="20% - Énfasis1 67" xfId="69" xr:uid="{00000000-0005-0000-0000-00003E000000}"/>
    <cellStyle name="20% - Énfasis1 68" xfId="70" xr:uid="{00000000-0005-0000-0000-00003F000000}"/>
    <cellStyle name="20% - Énfasis1 69" xfId="71" xr:uid="{00000000-0005-0000-0000-000040000000}"/>
    <cellStyle name="20% - Énfasis1 7" xfId="72" xr:uid="{00000000-0005-0000-0000-000041000000}"/>
    <cellStyle name="20% - Énfasis1 70" xfId="73" xr:uid="{00000000-0005-0000-0000-000042000000}"/>
    <cellStyle name="20% - Énfasis1 71" xfId="74" xr:uid="{00000000-0005-0000-0000-000043000000}"/>
    <cellStyle name="20% - Énfasis1 72" xfId="75" xr:uid="{00000000-0005-0000-0000-000044000000}"/>
    <cellStyle name="20% - Énfasis1 73" xfId="76" xr:uid="{00000000-0005-0000-0000-000045000000}"/>
    <cellStyle name="20% - Énfasis1 8" xfId="77" xr:uid="{00000000-0005-0000-0000-000046000000}"/>
    <cellStyle name="20% - Énfasis1 9" xfId="78" xr:uid="{00000000-0005-0000-0000-000047000000}"/>
    <cellStyle name="20% - Énfasis2" xfId="1047" builtinId="34" customBuiltin="1"/>
    <cellStyle name="20% - Énfasis2 10" xfId="79" xr:uid="{00000000-0005-0000-0000-000048000000}"/>
    <cellStyle name="20% - Énfasis2 11" xfId="80" xr:uid="{00000000-0005-0000-0000-000049000000}"/>
    <cellStyle name="20% - Énfasis2 12" xfId="81" xr:uid="{00000000-0005-0000-0000-00004A000000}"/>
    <cellStyle name="20% - Énfasis2 13" xfId="82" xr:uid="{00000000-0005-0000-0000-00004B000000}"/>
    <cellStyle name="20% - Énfasis2 14" xfId="83" xr:uid="{00000000-0005-0000-0000-00004C000000}"/>
    <cellStyle name="20% - Énfasis2 15" xfId="84" xr:uid="{00000000-0005-0000-0000-00004D000000}"/>
    <cellStyle name="20% - Énfasis2 16" xfId="85" xr:uid="{00000000-0005-0000-0000-00004E000000}"/>
    <cellStyle name="20% - Énfasis2 17" xfId="86" xr:uid="{00000000-0005-0000-0000-00004F000000}"/>
    <cellStyle name="20% - Énfasis2 18" xfId="87" xr:uid="{00000000-0005-0000-0000-000050000000}"/>
    <cellStyle name="20% - Énfasis2 19" xfId="88" xr:uid="{00000000-0005-0000-0000-000051000000}"/>
    <cellStyle name="20% - Énfasis2 2" xfId="89" xr:uid="{00000000-0005-0000-0000-000052000000}"/>
    <cellStyle name="20% - Énfasis2 20" xfId="90" xr:uid="{00000000-0005-0000-0000-000053000000}"/>
    <cellStyle name="20% - Énfasis2 21" xfId="91" xr:uid="{00000000-0005-0000-0000-000054000000}"/>
    <cellStyle name="20% - Énfasis2 22" xfId="92" xr:uid="{00000000-0005-0000-0000-000055000000}"/>
    <cellStyle name="20% - Énfasis2 23" xfId="93" xr:uid="{00000000-0005-0000-0000-000056000000}"/>
    <cellStyle name="20% - Énfasis2 24" xfId="94" xr:uid="{00000000-0005-0000-0000-000057000000}"/>
    <cellStyle name="20% - Énfasis2 25" xfId="95" xr:uid="{00000000-0005-0000-0000-000058000000}"/>
    <cellStyle name="20% - Énfasis2 26" xfId="96" xr:uid="{00000000-0005-0000-0000-000059000000}"/>
    <cellStyle name="20% - Énfasis2 27" xfId="97" xr:uid="{00000000-0005-0000-0000-00005A000000}"/>
    <cellStyle name="20% - Énfasis2 28" xfId="98" xr:uid="{00000000-0005-0000-0000-00005B000000}"/>
    <cellStyle name="20% - Énfasis2 29" xfId="99" xr:uid="{00000000-0005-0000-0000-00005C000000}"/>
    <cellStyle name="20% - Énfasis2 3" xfId="100" xr:uid="{00000000-0005-0000-0000-00005D000000}"/>
    <cellStyle name="20% - Énfasis2 30" xfId="101" xr:uid="{00000000-0005-0000-0000-00005E000000}"/>
    <cellStyle name="20% - Énfasis2 31" xfId="102" xr:uid="{00000000-0005-0000-0000-00005F000000}"/>
    <cellStyle name="20% - Énfasis2 32" xfId="103" xr:uid="{00000000-0005-0000-0000-000060000000}"/>
    <cellStyle name="20% - Énfasis2 33" xfId="104" xr:uid="{00000000-0005-0000-0000-000061000000}"/>
    <cellStyle name="20% - Énfasis2 34" xfId="105" xr:uid="{00000000-0005-0000-0000-000062000000}"/>
    <cellStyle name="20% - Énfasis2 35" xfId="106" xr:uid="{00000000-0005-0000-0000-000063000000}"/>
    <cellStyle name="20% - Énfasis2 36" xfId="107" xr:uid="{00000000-0005-0000-0000-000064000000}"/>
    <cellStyle name="20% - Énfasis2 37" xfId="108" xr:uid="{00000000-0005-0000-0000-000065000000}"/>
    <cellStyle name="20% - Énfasis2 38" xfId="109" xr:uid="{00000000-0005-0000-0000-000066000000}"/>
    <cellStyle name="20% - Énfasis2 39" xfId="110" xr:uid="{00000000-0005-0000-0000-000067000000}"/>
    <cellStyle name="20% - Énfasis2 4" xfId="111" xr:uid="{00000000-0005-0000-0000-000068000000}"/>
    <cellStyle name="20% - Énfasis2 40" xfId="112" xr:uid="{00000000-0005-0000-0000-000069000000}"/>
    <cellStyle name="20% - Énfasis2 41" xfId="113" xr:uid="{00000000-0005-0000-0000-00006A000000}"/>
    <cellStyle name="20% - Énfasis2 42" xfId="114" xr:uid="{00000000-0005-0000-0000-00006B000000}"/>
    <cellStyle name="20% - Énfasis2 43" xfId="115" xr:uid="{00000000-0005-0000-0000-00006C000000}"/>
    <cellStyle name="20% - Énfasis2 44" xfId="116" xr:uid="{00000000-0005-0000-0000-00006D000000}"/>
    <cellStyle name="20% - Énfasis2 45" xfId="117" xr:uid="{00000000-0005-0000-0000-00006E000000}"/>
    <cellStyle name="20% - Énfasis2 46" xfId="118" xr:uid="{00000000-0005-0000-0000-00006F000000}"/>
    <cellStyle name="20% - Énfasis2 47" xfId="119" xr:uid="{00000000-0005-0000-0000-000070000000}"/>
    <cellStyle name="20% - Énfasis2 48" xfId="120" xr:uid="{00000000-0005-0000-0000-000071000000}"/>
    <cellStyle name="20% - Énfasis2 49" xfId="121" xr:uid="{00000000-0005-0000-0000-000072000000}"/>
    <cellStyle name="20% - Énfasis2 5" xfId="122" xr:uid="{00000000-0005-0000-0000-000073000000}"/>
    <cellStyle name="20% - Énfasis2 50" xfId="123" xr:uid="{00000000-0005-0000-0000-000074000000}"/>
    <cellStyle name="20% - Énfasis2 51" xfId="124" xr:uid="{00000000-0005-0000-0000-000075000000}"/>
    <cellStyle name="20% - Énfasis2 52" xfId="125" xr:uid="{00000000-0005-0000-0000-000076000000}"/>
    <cellStyle name="20% - Énfasis2 53" xfId="126" xr:uid="{00000000-0005-0000-0000-000077000000}"/>
    <cellStyle name="20% - Énfasis2 54" xfId="127" xr:uid="{00000000-0005-0000-0000-000078000000}"/>
    <cellStyle name="20% - Énfasis2 55" xfId="128" xr:uid="{00000000-0005-0000-0000-000079000000}"/>
    <cellStyle name="20% - Énfasis2 56" xfId="129" xr:uid="{00000000-0005-0000-0000-00007A000000}"/>
    <cellStyle name="20% - Énfasis2 57" xfId="130" xr:uid="{00000000-0005-0000-0000-00007B000000}"/>
    <cellStyle name="20% - Énfasis2 58" xfId="131" xr:uid="{00000000-0005-0000-0000-00007C000000}"/>
    <cellStyle name="20% - Énfasis2 59" xfId="132" xr:uid="{00000000-0005-0000-0000-00007D000000}"/>
    <cellStyle name="20% - Énfasis2 6" xfId="133" xr:uid="{00000000-0005-0000-0000-00007E000000}"/>
    <cellStyle name="20% - Énfasis2 60" xfId="134" xr:uid="{00000000-0005-0000-0000-00007F000000}"/>
    <cellStyle name="20% - Énfasis2 61" xfId="135" xr:uid="{00000000-0005-0000-0000-000080000000}"/>
    <cellStyle name="20% - Énfasis2 62" xfId="136" xr:uid="{00000000-0005-0000-0000-000081000000}"/>
    <cellStyle name="20% - Énfasis2 63" xfId="137" xr:uid="{00000000-0005-0000-0000-000082000000}"/>
    <cellStyle name="20% - Énfasis2 64" xfId="138" xr:uid="{00000000-0005-0000-0000-000083000000}"/>
    <cellStyle name="20% - Énfasis2 65" xfId="139" xr:uid="{00000000-0005-0000-0000-000084000000}"/>
    <cellStyle name="20% - Énfasis2 66" xfId="140" xr:uid="{00000000-0005-0000-0000-000085000000}"/>
    <cellStyle name="20% - Énfasis2 67" xfId="141" xr:uid="{00000000-0005-0000-0000-000086000000}"/>
    <cellStyle name="20% - Énfasis2 68" xfId="142" xr:uid="{00000000-0005-0000-0000-000087000000}"/>
    <cellStyle name="20% - Énfasis2 69" xfId="143" xr:uid="{00000000-0005-0000-0000-000088000000}"/>
    <cellStyle name="20% - Énfasis2 7" xfId="144" xr:uid="{00000000-0005-0000-0000-000089000000}"/>
    <cellStyle name="20% - Énfasis2 70" xfId="145" xr:uid="{00000000-0005-0000-0000-00008A000000}"/>
    <cellStyle name="20% - Énfasis2 71" xfId="146" xr:uid="{00000000-0005-0000-0000-00008B000000}"/>
    <cellStyle name="20% - Énfasis2 72" xfId="147" xr:uid="{00000000-0005-0000-0000-00008C000000}"/>
    <cellStyle name="20% - Énfasis2 73" xfId="148" xr:uid="{00000000-0005-0000-0000-00008D000000}"/>
    <cellStyle name="20% - Énfasis2 8" xfId="149" xr:uid="{00000000-0005-0000-0000-00008E000000}"/>
    <cellStyle name="20% - Énfasis2 9" xfId="150" xr:uid="{00000000-0005-0000-0000-00008F000000}"/>
    <cellStyle name="20% - Énfasis3" xfId="1051" builtinId="38" customBuiltin="1"/>
    <cellStyle name="20% - Énfasis3 10" xfId="151" xr:uid="{00000000-0005-0000-0000-000090000000}"/>
    <cellStyle name="20% - Énfasis3 11" xfId="152" xr:uid="{00000000-0005-0000-0000-000091000000}"/>
    <cellStyle name="20% - Énfasis3 12" xfId="153" xr:uid="{00000000-0005-0000-0000-000092000000}"/>
    <cellStyle name="20% - Énfasis3 13" xfId="154" xr:uid="{00000000-0005-0000-0000-000093000000}"/>
    <cellStyle name="20% - Énfasis3 14" xfId="155" xr:uid="{00000000-0005-0000-0000-000094000000}"/>
    <cellStyle name="20% - Énfasis3 15" xfId="156" xr:uid="{00000000-0005-0000-0000-000095000000}"/>
    <cellStyle name="20% - Énfasis3 16" xfId="157" xr:uid="{00000000-0005-0000-0000-000096000000}"/>
    <cellStyle name="20% - Énfasis3 17" xfId="158" xr:uid="{00000000-0005-0000-0000-000097000000}"/>
    <cellStyle name="20% - Énfasis3 18" xfId="159" xr:uid="{00000000-0005-0000-0000-000098000000}"/>
    <cellStyle name="20% - Énfasis3 19" xfId="160" xr:uid="{00000000-0005-0000-0000-000099000000}"/>
    <cellStyle name="20% - Énfasis3 2" xfId="161" xr:uid="{00000000-0005-0000-0000-00009A000000}"/>
    <cellStyle name="20% - Énfasis3 20" xfId="162" xr:uid="{00000000-0005-0000-0000-00009B000000}"/>
    <cellStyle name="20% - Énfasis3 21" xfId="163" xr:uid="{00000000-0005-0000-0000-00009C000000}"/>
    <cellStyle name="20% - Énfasis3 22" xfId="164" xr:uid="{00000000-0005-0000-0000-00009D000000}"/>
    <cellStyle name="20% - Énfasis3 23" xfId="165" xr:uid="{00000000-0005-0000-0000-00009E000000}"/>
    <cellStyle name="20% - Énfasis3 24" xfId="166" xr:uid="{00000000-0005-0000-0000-00009F000000}"/>
    <cellStyle name="20% - Énfasis3 25" xfId="167" xr:uid="{00000000-0005-0000-0000-0000A0000000}"/>
    <cellStyle name="20% - Énfasis3 26" xfId="168" xr:uid="{00000000-0005-0000-0000-0000A1000000}"/>
    <cellStyle name="20% - Énfasis3 27" xfId="169" xr:uid="{00000000-0005-0000-0000-0000A2000000}"/>
    <cellStyle name="20% - Énfasis3 28" xfId="170" xr:uid="{00000000-0005-0000-0000-0000A3000000}"/>
    <cellStyle name="20% - Énfasis3 29" xfId="171" xr:uid="{00000000-0005-0000-0000-0000A4000000}"/>
    <cellStyle name="20% - Énfasis3 3" xfId="172" xr:uid="{00000000-0005-0000-0000-0000A5000000}"/>
    <cellStyle name="20% - Énfasis3 30" xfId="173" xr:uid="{00000000-0005-0000-0000-0000A6000000}"/>
    <cellStyle name="20% - Énfasis3 31" xfId="174" xr:uid="{00000000-0005-0000-0000-0000A7000000}"/>
    <cellStyle name="20% - Énfasis3 32" xfId="175" xr:uid="{00000000-0005-0000-0000-0000A8000000}"/>
    <cellStyle name="20% - Énfasis3 33" xfId="176" xr:uid="{00000000-0005-0000-0000-0000A9000000}"/>
    <cellStyle name="20% - Énfasis3 34" xfId="177" xr:uid="{00000000-0005-0000-0000-0000AA000000}"/>
    <cellStyle name="20% - Énfasis3 35" xfId="178" xr:uid="{00000000-0005-0000-0000-0000AB000000}"/>
    <cellStyle name="20% - Énfasis3 36" xfId="179" xr:uid="{00000000-0005-0000-0000-0000AC000000}"/>
    <cellStyle name="20% - Énfasis3 37" xfId="180" xr:uid="{00000000-0005-0000-0000-0000AD000000}"/>
    <cellStyle name="20% - Énfasis3 38" xfId="181" xr:uid="{00000000-0005-0000-0000-0000AE000000}"/>
    <cellStyle name="20% - Énfasis3 39" xfId="182" xr:uid="{00000000-0005-0000-0000-0000AF000000}"/>
    <cellStyle name="20% - Énfasis3 4" xfId="183" xr:uid="{00000000-0005-0000-0000-0000B0000000}"/>
    <cellStyle name="20% - Énfasis3 40" xfId="184" xr:uid="{00000000-0005-0000-0000-0000B1000000}"/>
    <cellStyle name="20% - Énfasis3 41" xfId="185" xr:uid="{00000000-0005-0000-0000-0000B2000000}"/>
    <cellStyle name="20% - Énfasis3 42" xfId="186" xr:uid="{00000000-0005-0000-0000-0000B3000000}"/>
    <cellStyle name="20% - Énfasis3 43" xfId="187" xr:uid="{00000000-0005-0000-0000-0000B4000000}"/>
    <cellStyle name="20% - Énfasis3 44" xfId="188" xr:uid="{00000000-0005-0000-0000-0000B5000000}"/>
    <cellStyle name="20% - Énfasis3 45" xfId="189" xr:uid="{00000000-0005-0000-0000-0000B6000000}"/>
    <cellStyle name="20% - Énfasis3 46" xfId="190" xr:uid="{00000000-0005-0000-0000-0000B7000000}"/>
    <cellStyle name="20% - Énfasis3 47" xfId="191" xr:uid="{00000000-0005-0000-0000-0000B8000000}"/>
    <cellStyle name="20% - Énfasis3 48" xfId="192" xr:uid="{00000000-0005-0000-0000-0000B9000000}"/>
    <cellStyle name="20% - Énfasis3 49" xfId="193" xr:uid="{00000000-0005-0000-0000-0000BA000000}"/>
    <cellStyle name="20% - Énfasis3 5" xfId="194" xr:uid="{00000000-0005-0000-0000-0000BB000000}"/>
    <cellStyle name="20% - Énfasis3 50" xfId="195" xr:uid="{00000000-0005-0000-0000-0000BC000000}"/>
    <cellStyle name="20% - Énfasis3 51" xfId="196" xr:uid="{00000000-0005-0000-0000-0000BD000000}"/>
    <cellStyle name="20% - Énfasis3 52" xfId="197" xr:uid="{00000000-0005-0000-0000-0000BE000000}"/>
    <cellStyle name="20% - Énfasis3 53" xfId="198" xr:uid="{00000000-0005-0000-0000-0000BF000000}"/>
    <cellStyle name="20% - Énfasis3 54" xfId="199" xr:uid="{00000000-0005-0000-0000-0000C0000000}"/>
    <cellStyle name="20% - Énfasis3 55" xfId="200" xr:uid="{00000000-0005-0000-0000-0000C1000000}"/>
    <cellStyle name="20% - Énfasis3 56" xfId="201" xr:uid="{00000000-0005-0000-0000-0000C2000000}"/>
    <cellStyle name="20% - Énfasis3 57" xfId="202" xr:uid="{00000000-0005-0000-0000-0000C3000000}"/>
    <cellStyle name="20% - Énfasis3 58" xfId="203" xr:uid="{00000000-0005-0000-0000-0000C4000000}"/>
    <cellStyle name="20% - Énfasis3 59" xfId="204" xr:uid="{00000000-0005-0000-0000-0000C5000000}"/>
    <cellStyle name="20% - Énfasis3 6" xfId="205" xr:uid="{00000000-0005-0000-0000-0000C6000000}"/>
    <cellStyle name="20% - Énfasis3 60" xfId="206" xr:uid="{00000000-0005-0000-0000-0000C7000000}"/>
    <cellStyle name="20% - Énfasis3 61" xfId="207" xr:uid="{00000000-0005-0000-0000-0000C8000000}"/>
    <cellStyle name="20% - Énfasis3 62" xfId="208" xr:uid="{00000000-0005-0000-0000-0000C9000000}"/>
    <cellStyle name="20% - Énfasis3 63" xfId="209" xr:uid="{00000000-0005-0000-0000-0000CA000000}"/>
    <cellStyle name="20% - Énfasis3 64" xfId="210" xr:uid="{00000000-0005-0000-0000-0000CB000000}"/>
    <cellStyle name="20% - Énfasis3 65" xfId="211" xr:uid="{00000000-0005-0000-0000-0000CC000000}"/>
    <cellStyle name="20% - Énfasis3 66" xfId="212" xr:uid="{00000000-0005-0000-0000-0000CD000000}"/>
    <cellStyle name="20% - Énfasis3 67" xfId="213" xr:uid="{00000000-0005-0000-0000-0000CE000000}"/>
    <cellStyle name="20% - Énfasis3 68" xfId="214" xr:uid="{00000000-0005-0000-0000-0000CF000000}"/>
    <cellStyle name="20% - Énfasis3 69" xfId="215" xr:uid="{00000000-0005-0000-0000-0000D0000000}"/>
    <cellStyle name="20% - Énfasis3 7" xfId="216" xr:uid="{00000000-0005-0000-0000-0000D1000000}"/>
    <cellStyle name="20% - Énfasis3 70" xfId="217" xr:uid="{00000000-0005-0000-0000-0000D2000000}"/>
    <cellStyle name="20% - Énfasis3 71" xfId="218" xr:uid="{00000000-0005-0000-0000-0000D3000000}"/>
    <cellStyle name="20% - Énfasis3 72" xfId="219" xr:uid="{00000000-0005-0000-0000-0000D4000000}"/>
    <cellStyle name="20% - Énfasis3 73" xfId="220" xr:uid="{00000000-0005-0000-0000-0000D5000000}"/>
    <cellStyle name="20% - Énfasis3 8" xfId="221" xr:uid="{00000000-0005-0000-0000-0000D6000000}"/>
    <cellStyle name="20% - Énfasis3 9" xfId="222" xr:uid="{00000000-0005-0000-0000-0000D7000000}"/>
    <cellStyle name="20% - Énfasis4" xfId="5" builtinId="42" customBuiltin="1"/>
    <cellStyle name="20% - Énfasis4 10" xfId="223" xr:uid="{00000000-0005-0000-0000-0000D9000000}"/>
    <cellStyle name="20% - Énfasis4 11" xfId="224" xr:uid="{00000000-0005-0000-0000-0000DA000000}"/>
    <cellStyle name="20% - Énfasis4 12" xfId="225" xr:uid="{00000000-0005-0000-0000-0000DB000000}"/>
    <cellStyle name="20% - Énfasis4 13" xfId="226" xr:uid="{00000000-0005-0000-0000-0000DC000000}"/>
    <cellStyle name="20% - Énfasis4 14" xfId="227" xr:uid="{00000000-0005-0000-0000-0000DD000000}"/>
    <cellStyle name="20% - Énfasis4 15" xfId="228" xr:uid="{00000000-0005-0000-0000-0000DE000000}"/>
    <cellStyle name="20% - Énfasis4 16" xfId="229" xr:uid="{00000000-0005-0000-0000-0000DF000000}"/>
    <cellStyle name="20% - Énfasis4 17" xfId="230" xr:uid="{00000000-0005-0000-0000-0000E0000000}"/>
    <cellStyle name="20% - Énfasis4 18" xfId="231" xr:uid="{00000000-0005-0000-0000-0000E1000000}"/>
    <cellStyle name="20% - Énfasis4 19" xfId="232" xr:uid="{00000000-0005-0000-0000-0000E2000000}"/>
    <cellStyle name="20% - Énfasis4 2" xfId="233" xr:uid="{00000000-0005-0000-0000-0000E3000000}"/>
    <cellStyle name="20% - Énfasis4 20" xfId="234" xr:uid="{00000000-0005-0000-0000-0000E4000000}"/>
    <cellStyle name="20% - Énfasis4 21" xfId="235" xr:uid="{00000000-0005-0000-0000-0000E5000000}"/>
    <cellStyle name="20% - Énfasis4 22" xfId="236" xr:uid="{00000000-0005-0000-0000-0000E6000000}"/>
    <cellStyle name="20% - Énfasis4 23" xfId="237" xr:uid="{00000000-0005-0000-0000-0000E7000000}"/>
    <cellStyle name="20% - Énfasis4 24" xfId="238" xr:uid="{00000000-0005-0000-0000-0000E8000000}"/>
    <cellStyle name="20% - Énfasis4 25" xfId="239" xr:uid="{00000000-0005-0000-0000-0000E9000000}"/>
    <cellStyle name="20% - Énfasis4 26" xfId="240" xr:uid="{00000000-0005-0000-0000-0000EA000000}"/>
    <cellStyle name="20% - Énfasis4 27" xfId="241" xr:uid="{00000000-0005-0000-0000-0000EB000000}"/>
    <cellStyle name="20% - Énfasis4 28" xfId="242" xr:uid="{00000000-0005-0000-0000-0000EC000000}"/>
    <cellStyle name="20% - Énfasis4 29" xfId="243" xr:uid="{00000000-0005-0000-0000-0000ED000000}"/>
    <cellStyle name="20% - Énfasis4 3" xfId="244" xr:uid="{00000000-0005-0000-0000-0000EE000000}"/>
    <cellStyle name="20% - Énfasis4 30" xfId="245" xr:uid="{00000000-0005-0000-0000-0000EF000000}"/>
    <cellStyle name="20% - Énfasis4 31" xfId="246" xr:uid="{00000000-0005-0000-0000-0000F0000000}"/>
    <cellStyle name="20% - Énfasis4 32" xfId="247" xr:uid="{00000000-0005-0000-0000-0000F1000000}"/>
    <cellStyle name="20% - Énfasis4 33" xfId="248" xr:uid="{00000000-0005-0000-0000-0000F2000000}"/>
    <cellStyle name="20% - Énfasis4 34" xfId="249" xr:uid="{00000000-0005-0000-0000-0000F3000000}"/>
    <cellStyle name="20% - Énfasis4 35" xfId="250" xr:uid="{00000000-0005-0000-0000-0000F4000000}"/>
    <cellStyle name="20% - Énfasis4 36" xfId="251" xr:uid="{00000000-0005-0000-0000-0000F5000000}"/>
    <cellStyle name="20% - Énfasis4 37" xfId="252" xr:uid="{00000000-0005-0000-0000-0000F6000000}"/>
    <cellStyle name="20% - Énfasis4 38" xfId="253" xr:uid="{00000000-0005-0000-0000-0000F7000000}"/>
    <cellStyle name="20% - Énfasis4 39" xfId="254" xr:uid="{00000000-0005-0000-0000-0000F8000000}"/>
    <cellStyle name="20% - Énfasis4 4" xfId="255" xr:uid="{00000000-0005-0000-0000-0000F9000000}"/>
    <cellStyle name="20% - Énfasis4 40" xfId="256" xr:uid="{00000000-0005-0000-0000-0000FA000000}"/>
    <cellStyle name="20% - Énfasis4 41" xfId="257" xr:uid="{00000000-0005-0000-0000-0000FB000000}"/>
    <cellStyle name="20% - Énfasis4 42" xfId="258" xr:uid="{00000000-0005-0000-0000-0000FC000000}"/>
    <cellStyle name="20% - Énfasis4 43" xfId="259" xr:uid="{00000000-0005-0000-0000-0000FD000000}"/>
    <cellStyle name="20% - Énfasis4 44" xfId="260" xr:uid="{00000000-0005-0000-0000-0000FE000000}"/>
    <cellStyle name="20% - Énfasis4 45" xfId="261" xr:uid="{00000000-0005-0000-0000-0000FF000000}"/>
    <cellStyle name="20% - Énfasis4 46" xfId="262" xr:uid="{00000000-0005-0000-0000-000000010000}"/>
    <cellStyle name="20% - Énfasis4 47" xfId="263" xr:uid="{00000000-0005-0000-0000-000001010000}"/>
    <cellStyle name="20% - Énfasis4 48" xfId="264" xr:uid="{00000000-0005-0000-0000-000002010000}"/>
    <cellStyle name="20% - Énfasis4 49" xfId="265" xr:uid="{00000000-0005-0000-0000-000003010000}"/>
    <cellStyle name="20% - Énfasis4 5" xfId="266" xr:uid="{00000000-0005-0000-0000-000004010000}"/>
    <cellStyle name="20% - Énfasis4 50" xfId="267" xr:uid="{00000000-0005-0000-0000-000005010000}"/>
    <cellStyle name="20% - Énfasis4 51" xfId="268" xr:uid="{00000000-0005-0000-0000-000006010000}"/>
    <cellStyle name="20% - Énfasis4 52" xfId="269" xr:uid="{00000000-0005-0000-0000-000007010000}"/>
    <cellStyle name="20% - Énfasis4 53" xfId="270" xr:uid="{00000000-0005-0000-0000-000008010000}"/>
    <cellStyle name="20% - Énfasis4 54" xfId="271" xr:uid="{00000000-0005-0000-0000-000009010000}"/>
    <cellStyle name="20% - Énfasis4 55" xfId="272" xr:uid="{00000000-0005-0000-0000-00000A010000}"/>
    <cellStyle name="20% - Énfasis4 56" xfId="273" xr:uid="{00000000-0005-0000-0000-00000B010000}"/>
    <cellStyle name="20% - Énfasis4 57" xfId="274" xr:uid="{00000000-0005-0000-0000-00000C010000}"/>
    <cellStyle name="20% - Énfasis4 58" xfId="275" xr:uid="{00000000-0005-0000-0000-00000D010000}"/>
    <cellStyle name="20% - Énfasis4 59" xfId="276" xr:uid="{00000000-0005-0000-0000-00000E010000}"/>
    <cellStyle name="20% - Énfasis4 6" xfId="277" xr:uid="{00000000-0005-0000-0000-00000F010000}"/>
    <cellStyle name="20% - Énfasis4 60" xfId="278" xr:uid="{00000000-0005-0000-0000-000010010000}"/>
    <cellStyle name="20% - Énfasis4 61" xfId="279" xr:uid="{00000000-0005-0000-0000-000011010000}"/>
    <cellStyle name="20% - Énfasis4 62" xfId="280" xr:uid="{00000000-0005-0000-0000-000012010000}"/>
    <cellStyle name="20% - Énfasis4 63" xfId="281" xr:uid="{00000000-0005-0000-0000-000013010000}"/>
    <cellStyle name="20% - Énfasis4 64" xfId="282" xr:uid="{00000000-0005-0000-0000-000014010000}"/>
    <cellStyle name="20% - Énfasis4 65" xfId="283" xr:uid="{00000000-0005-0000-0000-000015010000}"/>
    <cellStyle name="20% - Énfasis4 66" xfId="284" xr:uid="{00000000-0005-0000-0000-000016010000}"/>
    <cellStyle name="20% - Énfasis4 67" xfId="285" xr:uid="{00000000-0005-0000-0000-000017010000}"/>
    <cellStyle name="20% - Énfasis4 68" xfId="286" xr:uid="{00000000-0005-0000-0000-000018010000}"/>
    <cellStyle name="20% - Énfasis4 69" xfId="287" xr:uid="{00000000-0005-0000-0000-000019010000}"/>
    <cellStyle name="20% - Énfasis4 7" xfId="288" xr:uid="{00000000-0005-0000-0000-00001A010000}"/>
    <cellStyle name="20% - Énfasis4 70" xfId="289" xr:uid="{00000000-0005-0000-0000-00001B010000}"/>
    <cellStyle name="20% - Énfasis4 71" xfId="290" xr:uid="{00000000-0005-0000-0000-00001C010000}"/>
    <cellStyle name="20% - Énfasis4 72" xfId="291" xr:uid="{00000000-0005-0000-0000-00001D010000}"/>
    <cellStyle name="20% - Énfasis4 73" xfId="292" xr:uid="{00000000-0005-0000-0000-00001E010000}"/>
    <cellStyle name="20% - Énfasis4 8" xfId="293" xr:uid="{00000000-0005-0000-0000-00001F010000}"/>
    <cellStyle name="20% - Énfasis4 9" xfId="294" xr:uid="{00000000-0005-0000-0000-000020010000}"/>
    <cellStyle name="20% - Énfasis5" xfId="1058" builtinId="46" customBuiltin="1"/>
    <cellStyle name="20% - Énfasis5 10" xfId="295" xr:uid="{00000000-0005-0000-0000-000021010000}"/>
    <cellStyle name="20% - Énfasis5 11" xfId="296" xr:uid="{00000000-0005-0000-0000-000022010000}"/>
    <cellStyle name="20% - Énfasis5 12" xfId="297" xr:uid="{00000000-0005-0000-0000-000023010000}"/>
    <cellStyle name="20% - Énfasis5 13" xfId="298" xr:uid="{00000000-0005-0000-0000-000024010000}"/>
    <cellStyle name="20% - Énfasis5 14" xfId="299" xr:uid="{00000000-0005-0000-0000-000025010000}"/>
    <cellStyle name="20% - Énfasis5 15" xfId="300" xr:uid="{00000000-0005-0000-0000-000026010000}"/>
    <cellStyle name="20% - Énfasis5 16" xfId="301" xr:uid="{00000000-0005-0000-0000-000027010000}"/>
    <cellStyle name="20% - Énfasis5 17" xfId="302" xr:uid="{00000000-0005-0000-0000-000028010000}"/>
    <cellStyle name="20% - Énfasis5 18" xfId="303" xr:uid="{00000000-0005-0000-0000-000029010000}"/>
    <cellStyle name="20% - Énfasis5 19" xfId="304" xr:uid="{00000000-0005-0000-0000-00002A010000}"/>
    <cellStyle name="20% - Énfasis5 2" xfId="305" xr:uid="{00000000-0005-0000-0000-00002B010000}"/>
    <cellStyle name="20% - Énfasis5 20" xfId="306" xr:uid="{00000000-0005-0000-0000-00002C010000}"/>
    <cellStyle name="20% - Énfasis5 21" xfId="307" xr:uid="{00000000-0005-0000-0000-00002D010000}"/>
    <cellStyle name="20% - Énfasis5 22" xfId="308" xr:uid="{00000000-0005-0000-0000-00002E010000}"/>
    <cellStyle name="20% - Énfasis5 23" xfId="309" xr:uid="{00000000-0005-0000-0000-00002F010000}"/>
    <cellStyle name="20% - Énfasis5 24" xfId="310" xr:uid="{00000000-0005-0000-0000-000030010000}"/>
    <cellStyle name="20% - Énfasis5 25" xfId="311" xr:uid="{00000000-0005-0000-0000-000031010000}"/>
    <cellStyle name="20% - Énfasis5 26" xfId="312" xr:uid="{00000000-0005-0000-0000-000032010000}"/>
    <cellStyle name="20% - Énfasis5 27" xfId="313" xr:uid="{00000000-0005-0000-0000-000033010000}"/>
    <cellStyle name="20% - Énfasis5 28" xfId="314" xr:uid="{00000000-0005-0000-0000-000034010000}"/>
    <cellStyle name="20% - Énfasis5 29" xfId="315" xr:uid="{00000000-0005-0000-0000-000035010000}"/>
    <cellStyle name="20% - Énfasis5 3" xfId="316" xr:uid="{00000000-0005-0000-0000-000036010000}"/>
    <cellStyle name="20% - Énfasis5 30" xfId="317" xr:uid="{00000000-0005-0000-0000-000037010000}"/>
    <cellStyle name="20% - Énfasis5 31" xfId="318" xr:uid="{00000000-0005-0000-0000-000038010000}"/>
    <cellStyle name="20% - Énfasis5 32" xfId="319" xr:uid="{00000000-0005-0000-0000-000039010000}"/>
    <cellStyle name="20% - Énfasis5 33" xfId="320" xr:uid="{00000000-0005-0000-0000-00003A010000}"/>
    <cellStyle name="20% - Énfasis5 34" xfId="321" xr:uid="{00000000-0005-0000-0000-00003B010000}"/>
    <cellStyle name="20% - Énfasis5 35" xfId="322" xr:uid="{00000000-0005-0000-0000-00003C010000}"/>
    <cellStyle name="20% - Énfasis5 36" xfId="323" xr:uid="{00000000-0005-0000-0000-00003D010000}"/>
    <cellStyle name="20% - Énfasis5 37" xfId="324" xr:uid="{00000000-0005-0000-0000-00003E010000}"/>
    <cellStyle name="20% - Énfasis5 38" xfId="325" xr:uid="{00000000-0005-0000-0000-00003F010000}"/>
    <cellStyle name="20% - Énfasis5 39" xfId="326" xr:uid="{00000000-0005-0000-0000-000040010000}"/>
    <cellStyle name="20% - Énfasis5 4" xfId="327" xr:uid="{00000000-0005-0000-0000-000041010000}"/>
    <cellStyle name="20% - Énfasis5 40" xfId="328" xr:uid="{00000000-0005-0000-0000-000042010000}"/>
    <cellStyle name="20% - Énfasis5 41" xfId="329" xr:uid="{00000000-0005-0000-0000-000043010000}"/>
    <cellStyle name="20% - Énfasis5 42" xfId="330" xr:uid="{00000000-0005-0000-0000-000044010000}"/>
    <cellStyle name="20% - Énfasis5 43" xfId="331" xr:uid="{00000000-0005-0000-0000-000045010000}"/>
    <cellStyle name="20% - Énfasis5 44" xfId="332" xr:uid="{00000000-0005-0000-0000-000046010000}"/>
    <cellStyle name="20% - Énfasis5 45" xfId="333" xr:uid="{00000000-0005-0000-0000-000047010000}"/>
    <cellStyle name="20% - Énfasis5 46" xfId="334" xr:uid="{00000000-0005-0000-0000-000048010000}"/>
    <cellStyle name="20% - Énfasis5 47" xfId="335" xr:uid="{00000000-0005-0000-0000-000049010000}"/>
    <cellStyle name="20% - Énfasis5 48" xfId="336" xr:uid="{00000000-0005-0000-0000-00004A010000}"/>
    <cellStyle name="20% - Énfasis5 49" xfId="337" xr:uid="{00000000-0005-0000-0000-00004B010000}"/>
    <cellStyle name="20% - Énfasis5 5" xfId="338" xr:uid="{00000000-0005-0000-0000-00004C010000}"/>
    <cellStyle name="20% - Énfasis5 50" xfId="339" xr:uid="{00000000-0005-0000-0000-00004D010000}"/>
    <cellStyle name="20% - Énfasis5 51" xfId="340" xr:uid="{00000000-0005-0000-0000-00004E010000}"/>
    <cellStyle name="20% - Énfasis5 52" xfId="341" xr:uid="{00000000-0005-0000-0000-00004F010000}"/>
    <cellStyle name="20% - Énfasis5 53" xfId="342" xr:uid="{00000000-0005-0000-0000-000050010000}"/>
    <cellStyle name="20% - Énfasis5 54" xfId="343" xr:uid="{00000000-0005-0000-0000-000051010000}"/>
    <cellStyle name="20% - Énfasis5 55" xfId="344" xr:uid="{00000000-0005-0000-0000-000052010000}"/>
    <cellStyle name="20% - Énfasis5 56" xfId="345" xr:uid="{00000000-0005-0000-0000-000053010000}"/>
    <cellStyle name="20% - Énfasis5 57" xfId="346" xr:uid="{00000000-0005-0000-0000-000054010000}"/>
    <cellStyle name="20% - Énfasis5 58" xfId="347" xr:uid="{00000000-0005-0000-0000-000055010000}"/>
    <cellStyle name="20% - Énfasis5 59" xfId="348" xr:uid="{00000000-0005-0000-0000-000056010000}"/>
    <cellStyle name="20% - Énfasis5 6" xfId="349" xr:uid="{00000000-0005-0000-0000-000057010000}"/>
    <cellStyle name="20% - Énfasis5 60" xfId="350" xr:uid="{00000000-0005-0000-0000-000058010000}"/>
    <cellStyle name="20% - Énfasis5 61" xfId="351" xr:uid="{00000000-0005-0000-0000-000059010000}"/>
    <cellStyle name="20% - Énfasis5 62" xfId="352" xr:uid="{00000000-0005-0000-0000-00005A010000}"/>
    <cellStyle name="20% - Énfasis5 63" xfId="353" xr:uid="{00000000-0005-0000-0000-00005B010000}"/>
    <cellStyle name="20% - Énfasis5 64" xfId="354" xr:uid="{00000000-0005-0000-0000-00005C010000}"/>
    <cellStyle name="20% - Énfasis5 65" xfId="355" xr:uid="{00000000-0005-0000-0000-00005D010000}"/>
    <cellStyle name="20% - Énfasis5 66" xfId="356" xr:uid="{00000000-0005-0000-0000-00005E010000}"/>
    <cellStyle name="20% - Énfasis5 67" xfId="357" xr:uid="{00000000-0005-0000-0000-00005F010000}"/>
    <cellStyle name="20% - Énfasis5 68" xfId="358" xr:uid="{00000000-0005-0000-0000-000060010000}"/>
    <cellStyle name="20% - Énfasis5 69" xfId="359" xr:uid="{00000000-0005-0000-0000-000061010000}"/>
    <cellStyle name="20% - Énfasis5 7" xfId="360" xr:uid="{00000000-0005-0000-0000-000062010000}"/>
    <cellStyle name="20% - Énfasis5 70" xfId="361" xr:uid="{00000000-0005-0000-0000-000063010000}"/>
    <cellStyle name="20% - Énfasis5 71" xfId="362" xr:uid="{00000000-0005-0000-0000-000064010000}"/>
    <cellStyle name="20% - Énfasis5 72" xfId="363" xr:uid="{00000000-0005-0000-0000-000065010000}"/>
    <cellStyle name="20% - Énfasis5 73" xfId="364" xr:uid="{00000000-0005-0000-0000-000066010000}"/>
    <cellStyle name="20% - Énfasis5 8" xfId="365" xr:uid="{00000000-0005-0000-0000-000067010000}"/>
    <cellStyle name="20% - Énfasis5 9" xfId="366" xr:uid="{00000000-0005-0000-0000-000068010000}"/>
    <cellStyle name="20% - Énfasis6" xfId="1062" builtinId="50" customBuiltin="1"/>
    <cellStyle name="20% - Énfasis6 10" xfId="367" xr:uid="{00000000-0005-0000-0000-000069010000}"/>
    <cellStyle name="20% - Énfasis6 11" xfId="368" xr:uid="{00000000-0005-0000-0000-00006A010000}"/>
    <cellStyle name="20% - Énfasis6 12" xfId="369" xr:uid="{00000000-0005-0000-0000-00006B010000}"/>
    <cellStyle name="20% - Énfasis6 13" xfId="370" xr:uid="{00000000-0005-0000-0000-00006C010000}"/>
    <cellStyle name="20% - Énfasis6 14" xfId="371" xr:uid="{00000000-0005-0000-0000-00006D010000}"/>
    <cellStyle name="20% - Énfasis6 15" xfId="372" xr:uid="{00000000-0005-0000-0000-00006E010000}"/>
    <cellStyle name="20% - Énfasis6 16" xfId="373" xr:uid="{00000000-0005-0000-0000-00006F010000}"/>
    <cellStyle name="20% - Énfasis6 17" xfId="374" xr:uid="{00000000-0005-0000-0000-000070010000}"/>
    <cellStyle name="20% - Énfasis6 18" xfId="375" xr:uid="{00000000-0005-0000-0000-000071010000}"/>
    <cellStyle name="20% - Énfasis6 19" xfId="376" xr:uid="{00000000-0005-0000-0000-000072010000}"/>
    <cellStyle name="20% - Énfasis6 2" xfId="377" xr:uid="{00000000-0005-0000-0000-000073010000}"/>
    <cellStyle name="20% - Énfasis6 20" xfId="378" xr:uid="{00000000-0005-0000-0000-000074010000}"/>
    <cellStyle name="20% - Énfasis6 21" xfId="379" xr:uid="{00000000-0005-0000-0000-000075010000}"/>
    <cellStyle name="20% - Énfasis6 22" xfId="380" xr:uid="{00000000-0005-0000-0000-000076010000}"/>
    <cellStyle name="20% - Énfasis6 23" xfId="381" xr:uid="{00000000-0005-0000-0000-000077010000}"/>
    <cellStyle name="20% - Énfasis6 24" xfId="382" xr:uid="{00000000-0005-0000-0000-000078010000}"/>
    <cellStyle name="20% - Énfasis6 25" xfId="383" xr:uid="{00000000-0005-0000-0000-000079010000}"/>
    <cellStyle name="20% - Énfasis6 26" xfId="384" xr:uid="{00000000-0005-0000-0000-00007A010000}"/>
    <cellStyle name="20% - Énfasis6 27" xfId="385" xr:uid="{00000000-0005-0000-0000-00007B010000}"/>
    <cellStyle name="20% - Énfasis6 28" xfId="386" xr:uid="{00000000-0005-0000-0000-00007C010000}"/>
    <cellStyle name="20% - Énfasis6 29" xfId="387" xr:uid="{00000000-0005-0000-0000-00007D010000}"/>
    <cellStyle name="20% - Énfasis6 3" xfId="388" xr:uid="{00000000-0005-0000-0000-00007E010000}"/>
    <cellStyle name="20% - Énfasis6 30" xfId="389" xr:uid="{00000000-0005-0000-0000-00007F010000}"/>
    <cellStyle name="20% - Énfasis6 31" xfId="390" xr:uid="{00000000-0005-0000-0000-000080010000}"/>
    <cellStyle name="20% - Énfasis6 32" xfId="391" xr:uid="{00000000-0005-0000-0000-000081010000}"/>
    <cellStyle name="20% - Énfasis6 33" xfId="392" xr:uid="{00000000-0005-0000-0000-000082010000}"/>
    <cellStyle name="20% - Énfasis6 34" xfId="393" xr:uid="{00000000-0005-0000-0000-000083010000}"/>
    <cellStyle name="20% - Énfasis6 35" xfId="394" xr:uid="{00000000-0005-0000-0000-000084010000}"/>
    <cellStyle name="20% - Énfasis6 36" xfId="395" xr:uid="{00000000-0005-0000-0000-000085010000}"/>
    <cellStyle name="20% - Énfasis6 37" xfId="396" xr:uid="{00000000-0005-0000-0000-000086010000}"/>
    <cellStyle name="20% - Énfasis6 38" xfId="397" xr:uid="{00000000-0005-0000-0000-000087010000}"/>
    <cellStyle name="20% - Énfasis6 39" xfId="398" xr:uid="{00000000-0005-0000-0000-000088010000}"/>
    <cellStyle name="20% - Énfasis6 4" xfId="399" xr:uid="{00000000-0005-0000-0000-000089010000}"/>
    <cellStyle name="20% - Énfasis6 40" xfId="400" xr:uid="{00000000-0005-0000-0000-00008A010000}"/>
    <cellStyle name="20% - Énfasis6 41" xfId="401" xr:uid="{00000000-0005-0000-0000-00008B010000}"/>
    <cellStyle name="20% - Énfasis6 42" xfId="402" xr:uid="{00000000-0005-0000-0000-00008C010000}"/>
    <cellStyle name="20% - Énfasis6 43" xfId="403" xr:uid="{00000000-0005-0000-0000-00008D010000}"/>
    <cellStyle name="20% - Énfasis6 44" xfId="404" xr:uid="{00000000-0005-0000-0000-00008E010000}"/>
    <cellStyle name="20% - Énfasis6 45" xfId="405" xr:uid="{00000000-0005-0000-0000-00008F010000}"/>
    <cellStyle name="20% - Énfasis6 46" xfId="406" xr:uid="{00000000-0005-0000-0000-000090010000}"/>
    <cellStyle name="20% - Énfasis6 47" xfId="407" xr:uid="{00000000-0005-0000-0000-000091010000}"/>
    <cellStyle name="20% - Énfasis6 48" xfId="408" xr:uid="{00000000-0005-0000-0000-000092010000}"/>
    <cellStyle name="20% - Énfasis6 49" xfId="409" xr:uid="{00000000-0005-0000-0000-000093010000}"/>
    <cellStyle name="20% - Énfasis6 5" xfId="410" xr:uid="{00000000-0005-0000-0000-000094010000}"/>
    <cellStyle name="20% - Énfasis6 50" xfId="411" xr:uid="{00000000-0005-0000-0000-000095010000}"/>
    <cellStyle name="20% - Énfasis6 51" xfId="412" xr:uid="{00000000-0005-0000-0000-000096010000}"/>
    <cellStyle name="20% - Énfasis6 52" xfId="413" xr:uid="{00000000-0005-0000-0000-000097010000}"/>
    <cellStyle name="20% - Énfasis6 53" xfId="414" xr:uid="{00000000-0005-0000-0000-000098010000}"/>
    <cellStyle name="20% - Énfasis6 54" xfId="415" xr:uid="{00000000-0005-0000-0000-000099010000}"/>
    <cellStyle name="20% - Énfasis6 55" xfId="416" xr:uid="{00000000-0005-0000-0000-00009A010000}"/>
    <cellStyle name="20% - Énfasis6 56" xfId="417" xr:uid="{00000000-0005-0000-0000-00009B010000}"/>
    <cellStyle name="20% - Énfasis6 57" xfId="418" xr:uid="{00000000-0005-0000-0000-00009C010000}"/>
    <cellStyle name="20% - Énfasis6 58" xfId="419" xr:uid="{00000000-0005-0000-0000-00009D010000}"/>
    <cellStyle name="20% - Énfasis6 59" xfId="420" xr:uid="{00000000-0005-0000-0000-00009E010000}"/>
    <cellStyle name="20% - Énfasis6 6" xfId="421" xr:uid="{00000000-0005-0000-0000-00009F010000}"/>
    <cellStyle name="20% - Énfasis6 60" xfId="422" xr:uid="{00000000-0005-0000-0000-0000A0010000}"/>
    <cellStyle name="20% - Énfasis6 61" xfId="423" xr:uid="{00000000-0005-0000-0000-0000A1010000}"/>
    <cellStyle name="20% - Énfasis6 62" xfId="424" xr:uid="{00000000-0005-0000-0000-0000A2010000}"/>
    <cellStyle name="20% - Énfasis6 63" xfId="425" xr:uid="{00000000-0005-0000-0000-0000A3010000}"/>
    <cellStyle name="20% - Énfasis6 64" xfId="426" xr:uid="{00000000-0005-0000-0000-0000A4010000}"/>
    <cellStyle name="20% - Énfasis6 65" xfId="427" xr:uid="{00000000-0005-0000-0000-0000A5010000}"/>
    <cellStyle name="20% - Énfasis6 66" xfId="428" xr:uid="{00000000-0005-0000-0000-0000A6010000}"/>
    <cellStyle name="20% - Énfasis6 67" xfId="429" xr:uid="{00000000-0005-0000-0000-0000A7010000}"/>
    <cellStyle name="20% - Énfasis6 68" xfId="430" xr:uid="{00000000-0005-0000-0000-0000A8010000}"/>
    <cellStyle name="20% - Énfasis6 69" xfId="431" xr:uid="{00000000-0005-0000-0000-0000A9010000}"/>
    <cellStyle name="20% - Énfasis6 7" xfId="432" xr:uid="{00000000-0005-0000-0000-0000AA010000}"/>
    <cellStyle name="20% - Énfasis6 70" xfId="433" xr:uid="{00000000-0005-0000-0000-0000AB010000}"/>
    <cellStyle name="20% - Énfasis6 71" xfId="434" xr:uid="{00000000-0005-0000-0000-0000AC010000}"/>
    <cellStyle name="20% - Énfasis6 72" xfId="435" xr:uid="{00000000-0005-0000-0000-0000AD010000}"/>
    <cellStyle name="20% - Énfasis6 73" xfId="436" xr:uid="{00000000-0005-0000-0000-0000AE010000}"/>
    <cellStyle name="20% - Énfasis6 8" xfId="437" xr:uid="{00000000-0005-0000-0000-0000AF010000}"/>
    <cellStyle name="20% - Énfasis6 9" xfId="438" xr:uid="{00000000-0005-0000-0000-0000B0010000}"/>
    <cellStyle name="40% - Énfasis1" xfId="1044" builtinId="31" customBuiltin="1"/>
    <cellStyle name="40% - Énfasis1 10" xfId="439" xr:uid="{00000000-0005-0000-0000-0000B1010000}"/>
    <cellStyle name="40% - Énfasis1 11" xfId="440" xr:uid="{00000000-0005-0000-0000-0000B2010000}"/>
    <cellStyle name="40% - Énfasis1 12" xfId="441" xr:uid="{00000000-0005-0000-0000-0000B3010000}"/>
    <cellStyle name="40% - Énfasis1 13" xfId="442" xr:uid="{00000000-0005-0000-0000-0000B4010000}"/>
    <cellStyle name="40% - Énfasis1 14" xfId="443" xr:uid="{00000000-0005-0000-0000-0000B5010000}"/>
    <cellStyle name="40% - Énfasis1 15" xfId="444" xr:uid="{00000000-0005-0000-0000-0000B6010000}"/>
    <cellStyle name="40% - Énfasis1 16" xfId="445" xr:uid="{00000000-0005-0000-0000-0000B7010000}"/>
    <cellStyle name="40% - Énfasis1 17" xfId="446" xr:uid="{00000000-0005-0000-0000-0000B8010000}"/>
    <cellStyle name="40% - Énfasis1 18" xfId="447" xr:uid="{00000000-0005-0000-0000-0000B9010000}"/>
    <cellStyle name="40% - Énfasis1 19" xfId="448" xr:uid="{00000000-0005-0000-0000-0000BA010000}"/>
    <cellStyle name="40% - Énfasis1 2" xfId="449" xr:uid="{00000000-0005-0000-0000-0000BB010000}"/>
    <cellStyle name="40% - Énfasis1 20" xfId="450" xr:uid="{00000000-0005-0000-0000-0000BC010000}"/>
    <cellStyle name="40% - Énfasis1 21" xfId="451" xr:uid="{00000000-0005-0000-0000-0000BD010000}"/>
    <cellStyle name="40% - Énfasis1 22" xfId="452" xr:uid="{00000000-0005-0000-0000-0000BE010000}"/>
    <cellStyle name="40% - Énfasis1 23" xfId="453" xr:uid="{00000000-0005-0000-0000-0000BF010000}"/>
    <cellStyle name="40% - Énfasis1 24" xfId="454" xr:uid="{00000000-0005-0000-0000-0000C0010000}"/>
    <cellStyle name="40% - Énfasis1 25" xfId="455" xr:uid="{00000000-0005-0000-0000-0000C1010000}"/>
    <cellStyle name="40% - Énfasis1 26" xfId="456" xr:uid="{00000000-0005-0000-0000-0000C2010000}"/>
    <cellStyle name="40% - Énfasis1 27" xfId="457" xr:uid="{00000000-0005-0000-0000-0000C3010000}"/>
    <cellStyle name="40% - Énfasis1 28" xfId="458" xr:uid="{00000000-0005-0000-0000-0000C4010000}"/>
    <cellStyle name="40% - Énfasis1 29" xfId="459" xr:uid="{00000000-0005-0000-0000-0000C5010000}"/>
    <cellStyle name="40% - Énfasis1 3" xfId="460" xr:uid="{00000000-0005-0000-0000-0000C6010000}"/>
    <cellStyle name="40% - Énfasis1 30" xfId="461" xr:uid="{00000000-0005-0000-0000-0000C7010000}"/>
    <cellStyle name="40% - Énfasis1 31" xfId="462" xr:uid="{00000000-0005-0000-0000-0000C8010000}"/>
    <cellStyle name="40% - Énfasis1 32" xfId="463" xr:uid="{00000000-0005-0000-0000-0000C9010000}"/>
    <cellStyle name="40% - Énfasis1 33" xfId="464" xr:uid="{00000000-0005-0000-0000-0000CA010000}"/>
    <cellStyle name="40% - Énfasis1 34" xfId="465" xr:uid="{00000000-0005-0000-0000-0000CB010000}"/>
    <cellStyle name="40% - Énfasis1 35" xfId="466" xr:uid="{00000000-0005-0000-0000-0000CC010000}"/>
    <cellStyle name="40% - Énfasis1 36" xfId="467" xr:uid="{00000000-0005-0000-0000-0000CD010000}"/>
    <cellStyle name="40% - Énfasis1 37" xfId="468" xr:uid="{00000000-0005-0000-0000-0000CE010000}"/>
    <cellStyle name="40% - Énfasis1 38" xfId="469" xr:uid="{00000000-0005-0000-0000-0000CF010000}"/>
    <cellStyle name="40% - Énfasis1 39" xfId="470" xr:uid="{00000000-0005-0000-0000-0000D0010000}"/>
    <cellStyle name="40% - Énfasis1 4" xfId="471" xr:uid="{00000000-0005-0000-0000-0000D1010000}"/>
    <cellStyle name="40% - Énfasis1 40" xfId="472" xr:uid="{00000000-0005-0000-0000-0000D2010000}"/>
    <cellStyle name="40% - Énfasis1 41" xfId="473" xr:uid="{00000000-0005-0000-0000-0000D3010000}"/>
    <cellStyle name="40% - Énfasis1 42" xfId="474" xr:uid="{00000000-0005-0000-0000-0000D4010000}"/>
    <cellStyle name="40% - Énfasis1 43" xfId="475" xr:uid="{00000000-0005-0000-0000-0000D5010000}"/>
    <cellStyle name="40% - Énfasis1 44" xfId="476" xr:uid="{00000000-0005-0000-0000-0000D6010000}"/>
    <cellStyle name="40% - Énfasis1 45" xfId="477" xr:uid="{00000000-0005-0000-0000-0000D7010000}"/>
    <cellStyle name="40% - Énfasis1 46" xfId="478" xr:uid="{00000000-0005-0000-0000-0000D8010000}"/>
    <cellStyle name="40% - Énfasis1 47" xfId="479" xr:uid="{00000000-0005-0000-0000-0000D9010000}"/>
    <cellStyle name="40% - Énfasis1 48" xfId="480" xr:uid="{00000000-0005-0000-0000-0000DA010000}"/>
    <cellStyle name="40% - Énfasis1 49" xfId="481" xr:uid="{00000000-0005-0000-0000-0000DB010000}"/>
    <cellStyle name="40% - Énfasis1 5" xfId="482" xr:uid="{00000000-0005-0000-0000-0000DC010000}"/>
    <cellStyle name="40% - Énfasis1 50" xfId="483" xr:uid="{00000000-0005-0000-0000-0000DD010000}"/>
    <cellStyle name="40% - Énfasis1 51" xfId="484" xr:uid="{00000000-0005-0000-0000-0000DE010000}"/>
    <cellStyle name="40% - Énfasis1 52" xfId="485" xr:uid="{00000000-0005-0000-0000-0000DF010000}"/>
    <cellStyle name="40% - Énfasis1 53" xfId="486" xr:uid="{00000000-0005-0000-0000-0000E0010000}"/>
    <cellStyle name="40% - Énfasis1 54" xfId="487" xr:uid="{00000000-0005-0000-0000-0000E1010000}"/>
    <cellStyle name="40% - Énfasis1 55" xfId="488" xr:uid="{00000000-0005-0000-0000-0000E2010000}"/>
    <cellStyle name="40% - Énfasis1 56" xfId="489" xr:uid="{00000000-0005-0000-0000-0000E3010000}"/>
    <cellStyle name="40% - Énfasis1 57" xfId="490" xr:uid="{00000000-0005-0000-0000-0000E4010000}"/>
    <cellStyle name="40% - Énfasis1 58" xfId="491" xr:uid="{00000000-0005-0000-0000-0000E5010000}"/>
    <cellStyle name="40% - Énfasis1 59" xfId="492" xr:uid="{00000000-0005-0000-0000-0000E6010000}"/>
    <cellStyle name="40% - Énfasis1 6" xfId="493" xr:uid="{00000000-0005-0000-0000-0000E7010000}"/>
    <cellStyle name="40% - Énfasis1 60" xfId="494" xr:uid="{00000000-0005-0000-0000-0000E8010000}"/>
    <cellStyle name="40% - Énfasis1 61" xfId="495" xr:uid="{00000000-0005-0000-0000-0000E9010000}"/>
    <cellStyle name="40% - Énfasis1 62" xfId="496" xr:uid="{00000000-0005-0000-0000-0000EA010000}"/>
    <cellStyle name="40% - Énfasis1 63" xfId="497" xr:uid="{00000000-0005-0000-0000-0000EB010000}"/>
    <cellStyle name="40% - Énfasis1 64" xfId="498" xr:uid="{00000000-0005-0000-0000-0000EC010000}"/>
    <cellStyle name="40% - Énfasis1 65" xfId="499" xr:uid="{00000000-0005-0000-0000-0000ED010000}"/>
    <cellStyle name="40% - Énfasis1 66" xfId="500" xr:uid="{00000000-0005-0000-0000-0000EE010000}"/>
    <cellStyle name="40% - Énfasis1 67" xfId="501" xr:uid="{00000000-0005-0000-0000-0000EF010000}"/>
    <cellStyle name="40% - Énfasis1 68" xfId="502" xr:uid="{00000000-0005-0000-0000-0000F0010000}"/>
    <cellStyle name="40% - Énfasis1 69" xfId="503" xr:uid="{00000000-0005-0000-0000-0000F1010000}"/>
    <cellStyle name="40% - Énfasis1 7" xfId="504" xr:uid="{00000000-0005-0000-0000-0000F2010000}"/>
    <cellStyle name="40% - Énfasis1 70" xfId="505" xr:uid="{00000000-0005-0000-0000-0000F3010000}"/>
    <cellStyle name="40% - Énfasis1 71" xfId="506" xr:uid="{00000000-0005-0000-0000-0000F4010000}"/>
    <cellStyle name="40% - Énfasis1 72" xfId="507" xr:uid="{00000000-0005-0000-0000-0000F5010000}"/>
    <cellStyle name="40% - Énfasis1 73" xfId="508" xr:uid="{00000000-0005-0000-0000-0000F6010000}"/>
    <cellStyle name="40% - Énfasis1 8" xfId="509" xr:uid="{00000000-0005-0000-0000-0000F7010000}"/>
    <cellStyle name="40% - Énfasis1 9" xfId="510" xr:uid="{00000000-0005-0000-0000-0000F8010000}"/>
    <cellStyle name="40% - Énfasis2" xfId="1048" builtinId="35" customBuiltin="1"/>
    <cellStyle name="40% - Énfasis2 10" xfId="511" xr:uid="{00000000-0005-0000-0000-0000F9010000}"/>
    <cellStyle name="40% - Énfasis2 11" xfId="512" xr:uid="{00000000-0005-0000-0000-0000FA010000}"/>
    <cellStyle name="40% - Énfasis2 12" xfId="513" xr:uid="{00000000-0005-0000-0000-0000FB010000}"/>
    <cellStyle name="40% - Énfasis2 13" xfId="514" xr:uid="{00000000-0005-0000-0000-0000FC010000}"/>
    <cellStyle name="40% - Énfasis2 14" xfId="515" xr:uid="{00000000-0005-0000-0000-0000FD010000}"/>
    <cellStyle name="40% - Énfasis2 15" xfId="516" xr:uid="{00000000-0005-0000-0000-0000FE010000}"/>
    <cellStyle name="40% - Énfasis2 16" xfId="517" xr:uid="{00000000-0005-0000-0000-0000FF010000}"/>
    <cellStyle name="40% - Énfasis2 17" xfId="518" xr:uid="{00000000-0005-0000-0000-000000020000}"/>
    <cellStyle name="40% - Énfasis2 18" xfId="519" xr:uid="{00000000-0005-0000-0000-000001020000}"/>
    <cellStyle name="40% - Énfasis2 19" xfId="520" xr:uid="{00000000-0005-0000-0000-000002020000}"/>
    <cellStyle name="40% - Énfasis2 2" xfId="521" xr:uid="{00000000-0005-0000-0000-000003020000}"/>
    <cellStyle name="40% - Énfasis2 20" xfId="522" xr:uid="{00000000-0005-0000-0000-000004020000}"/>
    <cellStyle name="40% - Énfasis2 21" xfId="523" xr:uid="{00000000-0005-0000-0000-000005020000}"/>
    <cellStyle name="40% - Énfasis2 22" xfId="524" xr:uid="{00000000-0005-0000-0000-000006020000}"/>
    <cellStyle name="40% - Énfasis2 23" xfId="525" xr:uid="{00000000-0005-0000-0000-000007020000}"/>
    <cellStyle name="40% - Énfasis2 24" xfId="526" xr:uid="{00000000-0005-0000-0000-000008020000}"/>
    <cellStyle name="40% - Énfasis2 25" xfId="527" xr:uid="{00000000-0005-0000-0000-000009020000}"/>
    <cellStyle name="40% - Énfasis2 26" xfId="528" xr:uid="{00000000-0005-0000-0000-00000A020000}"/>
    <cellStyle name="40% - Énfasis2 27" xfId="529" xr:uid="{00000000-0005-0000-0000-00000B020000}"/>
    <cellStyle name="40% - Énfasis2 28" xfId="530" xr:uid="{00000000-0005-0000-0000-00000C020000}"/>
    <cellStyle name="40% - Énfasis2 29" xfId="531" xr:uid="{00000000-0005-0000-0000-00000D020000}"/>
    <cellStyle name="40% - Énfasis2 3" xfId="532" xr:uid="{00000000-0005-0000-0000-00000E020000}"/>
    <cellStyle name="40% - Énfasis2 30" xfId="533" xr:uid="{00000000-0005-0000-0000-00000F020000}"/>
    <cellStyle name="40% - Énfasis2 31" xfId="534" xr:uid="{00000000-0005-0000-0000-000010020000}"/>
    <cellStyle name="40% - Énfasis2 32" xfId="535" xr:uid="{00000000-0005-0000-0000-000011020000}"/>
    <cellStyle name="40% - Énfasis2 33" xfId="536" xr:uid="{00000000-0005-0000-0000-000012020000}"/>
    <cellStyle name="40% - Énfasis2 34" xfId="537" xr:uid="{00000000-0005-0000-0000-000013020000}"/>
    <cellStyle name="40% - Énfasis2 35" xfId="538" xr:uid="{00000000-0005-0000-0000-000014020000}"/>
    <cellStyle name="40% - Énfasis2 36" xfId="539" xr:uid="{00000000-0005-0000-0000-000015020000}"/>
    <cellStyle name="40% - Énfasis2 37" xfId="540" xr:uid="{00000000-0005-0000-0000-000016020000}"/>
    <cellStyle name="40% - Énfasis2 38" xfId="541" xr:uid="{00000000-0005-0000-0000-000017020000}"/>
    <cellStyle name="40% - Énfasis2 39" xfId="542" xr:uid="{00000000-0005-0000-0000-000018020000}"/>
    <cellStyle name="40% - Énfasis2 4" xfId="543" xr:uid="{00000000-0005-0000-0000-000019020000}"/>
    <cellStyle name="40% - Énfasis2 40" xfId="544" xr:uid="{00000000-0005-0000-0000-00001A020000}"/>
    <cellStyle name="40% - Énfasis2 41" xfId="545" xr:uid="{00000000-0005-0000-0000-00001B020000}"/>
    <cellStyle name="40% - Énfasis2 42" xfId="546" xr:uid="{00000000-0005-0000-0000-00001C020000}"/>
    <cellStyle name="40% - Énfasis2 43" xfId="547" xr:uid="{00000000-0005-0000-0000-00001D020000}"/>
    <cellStyle name="40% - Énfasis2 44" xfId="548" xr:uid="{00000000-0005-0000-0000-00001E020000}"/>
    <cellStyle name="40% - Énfasis2 45" xfId="549" xr:uid="{00000000-0005-0000-0000-00001F020000}"/>
    <cellStyle name="40% - Énfasis2 46" xfId="550" xr:uid="{00000000-0005-0000-0000-000020020000}"/>
    <cellStyle name="40% - Énfasis2 47" xfId="551" xr:uid="{00000000-0005-0000-0000-000021020000}"/>
    <cellStyle name="40% - Énfasis2 48" xfId="552" xr:uid="{00000000-0005-0000-0000-000022020000}"/>
    <cellStyle name="40% - Énfasis2 49" xfId="553" xr:uid="{00000000-0005-0000-0000-000023020000}"/>
    <cellStyle name="40% - Énfasis2 5" xfId="554" xr:uid="{00000000-0005-0000-0000-000024020000}"/>
    <cellStyle name="40% - Énfasis2 50" xfId="555" xr:uid="{00000000-0005-0000-0000-000025020000}"/>
    <cellStyle name="40% - Énfasis2 51" xfId="556" xr:uid="{00000000-0005-0000-0000-000026020000}"/>
    <cellStyle name="40% - Énfasis2 52" xfId="557" xr:uid="{00000000-0005-0000-0000-000027020000}"/>
    <cellStyle name="40% - Énfasis2 53" xfId="558" xr:uid="{00000000-0005-0000-0000-000028020000}"/>
    <cellStyle name="40% - Énfasis2 54" xfId="559" xr:uid="{00000000-0005-0000-0000-000029020000}"/>
    <cellStyle name="40% - Énfasis2 55" xfId="560" xr:uid="{00000000-0005-0000-0000-00002A020000}"/>
    <cellStyle name="40% - Énfasis2 56" xfId="561" xr:uid="{00000000-0005-0000-0000-00002B020000}"/>
    <cellStyle name="40% - Énfasis2 57" xfId="562" xr:uid="{00000000-0005-0000-0000-00002C020000}"/>
    <cellStyle name="40% - Énfasis2 58" xfId="563" xr:uid="{00000000-0005-0000-0000-00002D020000}"/>
    <cellStyle name="40% - Énfasis2 59" xfId="564" xr:uid="{00000000-0005-0000-0000-00002E020000}"/>
    <cellStyle name="40% - Énfasis2 6" xfId="565" xr:uid="{00000000-0005-0000-0000-00002F020000}"/>
    <cellStyle name="40% - Énfasis2 60" xfId="566" xr:uid="{00000000-0005-0000-0000-000030020000}"/>
    <cellStyle name="40% - Énfasis2 61" xfId="567" xr:uid="{00000000-0005-0000-0000-000031020000}"/>
    <cellStyle name="40% - Énfasis2 62" xfId="568" xr:uid="{00000000-0005-0000-0000-000032020000}"/>
    <cellStyle name="40% - Énfasis2 63" xfId="569" xr:uid="{00000000-0005-0000-0000-000033020000}"/>
    <cellStyle name="40% - Énfasis2 64" xfId="570" xr:uid="{00000000-0005-0000-0000-000034020000}"/>
    <cellStyle name="40% - Énfasis2 65" xfId="571" xr:uid="{00000000-0005-0000-0000-000035020000}"/>
    <cellStyle name="40% - Énfasis2 66" xfId="572" xr:uid="{00000000-0005-0000-0000-000036020000}"/>
    <cellStyle name="40% - Énfasis2 67" xfId="573" xr:uid="{00000000-0005-0000-0000-000037020000}"/>
    <cellStyle name="40% - Énfasis2 68" xfId="574" xr:uid="{00000000-0005-0000-0000-000038020000}"/>
    <cellStyle name="40% - Énfasis2 69" xfId="575" xr:uid="{00000000-0005-0000-0000-000039020000}"/>
    <cellStyle name="40% - Énfasis2 7" xfId="576" xr:uid="{00000000-0005-0000-0000-00003A020000}"/>
    <cellStyle name="40% - Énfasis2 70" xfId="577" xr:uid="{00000000-0005-0000-0000-00003B020000}"/>
    <cellStyle name="40% - Énfasis2 71" xfId="578" xr:uid="{00000000-0005-0000-0000-00003C020000}"/>
    <cellStyle name="40% - Énfasis2 72" xfId="579" xr:uid="{00000000-0005-0000-0000-00003D020000}"/>
    <cellStyle name="40% - Énfasis2 73" xfId="580" xr:uid="{00000000-0005-0000-0000-00003E020000}"/>
    <cellStyle name="40% - Énfasis2 8" xfId="581" xr:uid="{00000000-0005-0000-0000-00003F020000}"/>
    <cellStyle name="40% - Énfasis2 9" xfId="582" xr:uid="{00000000-0005-0000-0000-000040020000}"/>
    <cellStyle name="40% - Énfasis3" xfId="1052" builtinId="39" customBuiltin="1"/>
    <cellStyle name="40% - Énfasis3 10" xfId="583" xr:uid="{00000000-0005-0000-0000-000041020000}"/>
    <cellStyle name="40% - Énfasis3 11" xfId="584" xr:uid="{00000000-0005-0000-0000-000042020000}"/>
    <cellStyle name="40% - Énfasis3 12" xfId="585" xr:uid="{00000000-0005-0000-0000-000043020000}"/>
    <cellStyle name="40% - Énfasis3 13" xfId="586" xr:uid="{00000000-0005-0000-0000-000044020000}"/>
    <cellStyle name="40% - Énfasis3 14" xfId="587" xr:uid="{00000000-0005-0000-0000-000045020000}"/>
    <cellStyle name="40% - Énfasis3 15" xfId="588" xr:uid="{00000000-0005-0000-0000-000046020000}"/>
    <cellStyle name="40% - Énfasis3 16" xfId="589" xr:uid="{00000000-0005-0000-0000-000047020000}"/>
    <cellStyle name="40% - Énfasis3 17" xfId="590" xr:uid="{00000000-0005-0000-0000-000048020000}"/>
    <cellStyle name="40% - Énfasis3 18" xfId="591" xr:uid="{00000000-0005-0000-0000-000049020000}"/>
    <cellStyle name="40% - Énfasis3 19" xfId="592" xr:uid="{00000000-0005-0000-0000-00004A020000}"/>
    <cellStyle name="40% - Énfasis3 2" xfId="593" xr:uid="{00000000-0005-0000-0000-00004B020000}"/>
    <cellStyle name="40% - Énfasis3 20" xfId="594" xr:uid="{00000000-0005-0000-0000-00004C020000}"/>
    <cellStyle name="40% - Énfasis3 21" xfId="595" xr:uid="{00000000-0005-0000-0000-00004D020000}"/>
    <cellStyle name="40% - Énfasis3 22" xfId="596" xr:uid="{00000000-0005-0000-0000-00004E020000}"/>
    <cellStyle name="40% - Énfasis3 23" xfId="597" xr:uid="{00000000-0005-0000-0000-00004F020000}"/>
    <cellStyle name="40% - Énfasis3 24" xfId="598" xr:uid="{00000000-0005-0000-0000-000050020000}"/>
    <cellStyle name="40% - Énfasis3 25" xfId="599" xr:uid="{00000000-0005-0000-0000-000051020000}"/>
    <cellStyle name="40% - Énfasis3 26" xfId="600" xr:uid="{00000000-0005-0000-0000-000052020000}"/>
    <cellStyle name="40% - Énfasis3 27" xfId="601" xr:uid="{00000000-0005-0000-0000-000053020000}"/>
    <cellStyle name="40% - Énfasis3 28" xfId="602" xr:uid="{00000000-0005-0000-0000-000054020000}"/>
    <cellStyle name="40% - Énfasis3 29" xfId="603" xr:uid="{00000000-0005-0000-0000-000055020000}"/>
    <cellStyle name="40% - Énfasis3 3" xfId="604" xr:uid="{00000000-0005-0000-0000-000056020000}"/>
    <cellStyle name="40% - Énfasis3 30" xfId="605" xr:uid="{00000000-0005-0000-0000-000057020000}"/>
    <cellStyle name="40% - Énfasis3 31" xfId="606" xr:uid="{00000000-0005-0000-0000-000058020000}"/>
    <cellStyle name="40% - Énfasis3 32" xfId="607" xr:uid="{00000000-0005-0000-0000-000059020000}"/>
    <cellStyle name="40% - Énfasis3 33" xfId="608" xr:uid="{00000000-0005-0000-0000-00005A020000}"/>
    <cellStyle name="40% - Énfasis3 34" xfId="609" xr:uid="{00000000-0005-0000-0000-00005B020000}"/>
    <cellStyle name="40% - Énfasis3 35" xfId="610" xr:uid="{00000000-0005-0000-0000-00005C020000}"/>
    <cellStyle name="40% - Énfasis3 36" xfId="611" xr:uid="{00000000-0005-0000-0000-00005D020000}"/>
    <cellStyle name="40% - Énfasis3 37" xfId="612" xr:uid="{00000000-0005-0000-0000-00005E020000}"/>
    <cellStyle name="40% - Énfasis3 38" xfId="613" xr:uid="{00000000-0005-0000-0000-00005F020000}"/>
    <cellStyle name="40% - Énfasis3 39" xfId="614" xr:uid="{00000000-0005-0000-0000-000060020000}"/>
    <cellStyle name="40% - Énfasis3 4" xfId="615" xr:uid="{00000000-0005-0000-0000-000061020000}"/>
    <cellStyle name="40% - Énfasis3 40" xfId="616" xr:uid="{00000000-0005-0000-0000-000062020000}"/>
    <cellStyle name="40% - Énfasis3 41" xfId="617" xr:uid="{00000000-0005-0000-0000-000063020000}"/>
    <cellStyle name="40% - Énfasis3 42" xfId="618" xr:uid="{00000000-0005-0000-0000-000064020000}"/>
    <cellStyle name="40% - Énfasis3 43" xfId="619" xr:uid="{00000000-0005-0000-0000-000065020000}"/>
    <cellStyle name="40% - Énfasis3 44" xfId="620" xr:uid="{00000000-0005-0000-0000-000066020000}"/>
    <cellStyle name="40% - Énfasis3 45" xfId="621" xr:uid="{00000000-0005-0000-0000-000067020000}"/>
    <cellStyle name="40% - Énfasis3 46" xfId="622" xr:uid="{00000000-0005-0000-0000-000068020000}"/>
    <cellStyle name="40% - Énfasis3 47" xfId="623" xr:uid="{00000000-0005-0000-0000-000069020000}"/>
    <cellStyle name="40% - Énfasis3 48" xfId="624" xr:uid="{00000000-0005-0000-0000-00006A020000}"/>
    <cellStyle name="40% - Énfasis3 49" xfId="625" xr:uid="{00000000-0005-0000-0000-00006B020000}"/>
    <cellStyle name="40% - Énfasis3 5" xfId="626" xr:uid="{00000000-0005-0000-0000-00006C020000}"/>
    <cellStyle name="40% - Énfasis3 50" xfId="627" xr:uid="{00000000-0005-0000-0000-00006D020000}"/>
    <cellStyle name="40% - Énfasis3 51" xfId="628" xr:uid="{00000000-0005-0000-0000-00006E020000}"/>
    <cellStyle name="40% - Énfasis3 52" xfId="629" xr:uid="{00000000-0005-0000-0000-00006F020000}"/>
    <cellStyle name="40% - Énfasis3 53" xfId="630" xr:uid="{00000000-0005-0000-0000-000070020000}"/>
    <cellStyle name="40% - Énfasis3 54" xfId="631" xr:uid="{00000000-0005-0000-0000-000071020000}"/>
    <cellStyle name="40% - Énfasis3 55" xfId="632" xr:uid="{00000000-0005-0000-0000-000072020000}"/>
    <cellStyle name="40% - Énfasis3 56" xfId="633" xr:uid="{00000000-0005-0000-0000-000073020000}"/>
    <cellStyle name="40% - Énfasis3 57" xfId="634" xr:uid="{00000000-0005-0000-0000-000074020000}"/>
    <cellStyle name="40% - Énfasis3 58" xfId="635" xr:uid="{00000000-0005-0000-0000-000075020000}"/>
    <cellStyle name="40% - Énfasis3 59" xfId="636" xr:uid="{00000000-0005-0000-0000-000076020000}"/>
    <cellStyle name="40% - Énfasis3 6" xfId="637" xr:uid="{00000000-0005-0000-0000-000077020000}"/>
    <cellStyle name="40% - Énfasis3 60" xfId="638" xr:uid="{00000000-0005-0000-0000-000078020000}"/>
    <cellStyle name="40% - Énfasis3 61" xfId="639" xr:uid="{00000000-0005-0000-0000-000079020000}"/>
    <cellStyle name="40% - Énfasis3 62" xfId="640" xr:uid="{00000000-0005-0000-0000-00007A020000}"/>
    <cellStyle name="40% - Énfasis3 63" xfId="641" xr:uid="{00000000-0005-0000-0000-00007B020000}"/>
    <cellStyle name="40% - Énfasis3 64" xfId="642" xr:uid="{00000000-0005-0000-0000-00007C020000}"/>
    <cellStyle name="40% - Énfasis3 65" xfId="643" xr:uid="{00000000-0005-0000-0000-00007D020000}"/>
    <cellStyle name="40% - Énfasis3 66" xfId="644" xr:uid="{00000000-0005-0000-0000-00007E020000}"/>
    <cellStyle name="40% - Énfasis3 67" xfId="645" xr:uid="{00000000-0005-0000-0000-00007F020000}"/>
    <cellStyle name="40% - Énfasis3 68" xfId="646" xr:uid="{00000000-0005-0000-0000-000080020000}"/>
    <cellStyle name="40% - Énfasis3 69" xfId="647" xr:uid="{00000000-0005-0000-0000-000081020000}"/>
    <cellStyle name="40% - Énfasis3 7" xfId="648" xr:uid="{00000000-0005-0000-0000-000082020000}"/>
    <cellStyle name="40% - Énfasis3 70" xfId="649" xr:uid="{00000000-0005-0000-0000-000083020000}"/>
    <cellStyle name="40% - Énfasis3 71" xfId="650" xr:uid="{00000000-0005-0000-0000-000084020000}"/>
    <cellStyle name="40% - Énfasis3 72" xfId="651" xr:uid="{00000000-0005-0000-0000-000085020000}"/>
    <cellStyle name="40% - Énfasis3 73" xfId="652" xr:uid="{00000000-0005-0000-0000-000086020000}"/>
    <cellStyle name="40% - Énfasis3 8" xfId="653" xr:uid="{00000000-0005-0000-0000-000087020000}"/>
    <cellStyle name="40% - Énfasis3 9" xfId="654" xr:uid="{00000000-0005-0000-0000-000088020000}"/>
    <cellStyle name="40% - Énfasis4" xfId="1055" builtinId="43" customBuiltin="1"/>
    <cellStyle name="40% - Énfasis4 10" xfId="655" xr:uid="{00000000-0005-0000-0000-000089020000}"/>
    <cellStyle name="40% - Énfasis4 11" xfId="656" xr:uid="{00000000-0005-0000-0000-00008A020000}"/>
    <cellStyle name="40% - Énfasis4 12" xfId="657" xr:uid="{00000000-0005-0000-0000-00008B020000}"/>
    <cellStyle name="40% - Énfasis4 13" xfId="658" xr:uid="{00000000-0005-0000-0000-00008C020000}"/>
    <cellStyle name="40% - Énfasis4 14" xfId="659" xr:uid="{00000000-0005-0000-0000-00008D020000}"/>
    <cellStyle name="40% - Énfasis4 15" xfId="660" xr:uid="{00000000-0005-0000-0000-00008E020000}"/>
    <cellStyle name="40% - Énfasis4 16" xfId="661" xr:uid="{00000000-0005-0000-0000-00008F020000}"/>
    <cellStyle name="40% - Énfasis4 17" xfId="662" xr:uid="{00000000-0005-0000-0000-000090020000}"/>
    <cellStyle name="40% - Énfasis4 18" xfId="663" xr:uid="{00000000-0005-0000-0000-000091020000}"/>
    <cellStyle name="40% - Énfasis4 19" xfId="664" xr:uid="{00000000-0005-0000-0000-000092020000}"/>
    <cellStyle name="40% - Énfasis4 2" xfId="665" xr:uid="{00000000-0005-0000-0000-000093020000}"/>
    <cellStyle name="40% - Énfasis4 20" xfId="666" xr:uid="{00000000-0005-0000-0000-000094020000}"/>
    <cellStyle name="40% - Énfasis4 21" xfId="667" xr:uid="{00000000-0005-0000-0000-000095020000}"/>
    <cellStyle name="40% - Énfasis4 22" xfId="668" xr:uid="{00000000-0005-0000-0000-000096020000}"/>
    <cellStyle name="40% - Énfasis4 23" xfId="669" xr:uid="{00000000-0005-0000-0000-000097020000}"/>
    <cellStyle name="40% - Énfasis4 24" xfId="670" xr:uid="{00000000-0005-0000-0000-000098020000}"/>
    <cellStyle name="40% - Énfasis4 25" xfId="671" xr:uid="{00000000-0005-0000-0000-000099020000}"/>
    <cellStyle name="40% - Énfasis4 26" xfId="672" xr:uid="{00000000-0005-0000-0000-00009A020000}"/>
    <cellStyle name="40% - Énfasis4 27" xfId="673" xr:uid="{00000000-0005-0000-0000-00009B020000}"/>
    <cellStyle name="40% - Énfasis4 28" xfId="674" xr:uid="{00000000-0005-0000-0000-00009C020000}"/>
    <cellStyle name="40% - Énfasis4 29" xfId="675" xr:uid="{00000000-0005-0000-0000-00009D020000}"/>
    <cellStyle name="40% - Énfasis4 3" xfId="676" xr:uid="{00000000-0005-0000-0000-00009E020000}"/>
    <cellStyle name="40% - Énfasis4 30" xfId="677" xr:uid="{00000000-0005-0000-0000-00009F020000}"/>
    <cellStyle name="40% - Énfasis4 31" xfId="678" xr:uid="{00000000-0005-0000-0000-0000A0020000}"/>
    <cellStyle name="40% - Énfasis4 32" xfId="679" xr:uid="{00000000-0005-0000-0000-0000A1020000}"/>
    <cellStyle name="40% - Énfasis4 33" xfId="680" xr:uid="{00000000-0005-0000-0000-0000A2020000}"/>
    <cellStyle name="40% - Énfasis4 34" xfId="681" xr:uid="{00000000-0005-0000-0000-0000A3020000}"/>
    <cellStyle name="40% - Énfasis4 35" xfId="682" xr:uid="{00000000-0005-0000-0000-0000A4020000}"/>
    <cellStyle name="40% - Énfasis4 36" xfId="683" xr:uid="{00000000-0005-0000-0000-0000A5020000}"/>
    <cellStyle name="40% - Énfasis4 37" xfId="684" xr:uid="{00000000-0005-0000-0000-0000A6020000}"/>
    <cellStyle name="40% - Énfasis4 38" xfId="685" xr:uid="{00000000-0005-0000-0000-0000A7020000}"/>
    <cellStyle name="40% - Énfasis4 39" xfId="686" xr:uid="{00000000-0005-0000-0000-0000A8020000}"/>
    <cellStyle name="40% - Énfasis4 4" xfId="687" xr:uid="{00000000-0005-0000-0000-0000A9020000}"/>
    <cellStyle name="40% - Énfasis4 40" xfId="688" xr:uid="{00000000-0005-0000-0000-0000AA020000}"/>
    <cellStyle name="40% - Énfasis4 41" xfId="689" xr:uid="{00000000-0005-0000-0000-0000AB020000}"/>
    <cellStyle name="40% - Énfasis4 42" xfId="690" xr:uid="{00000000-0005-0000-0000-0000AC020000}"/>
    <cellStyle name="40% - Énfasis4 43" xfId="691" xr:uid="{00000000-0005-0000-0000-0000AD020000}"/>
    <cellStyle name="40% - Énfasis4 44" xfId="692" xr:uid="{00000000-0005-0000-0000-0000AE020000}"/>
    <cellStyle name="40% - Énfasis4 45" xfId="693" xr:uid="{00000000-0005-0000-0000-0000AF020000}"/>
    <cellStyle name="40% - Énfasis4 46" xfId="694" xr:uid="{00000000-0005-0000-0000-0000B0020000}"/>
    <cellStyle name="40% - Énfasis4 47" xfId="695" xr:uid="{00000000-0005-0000-0000-0000B1020000}"/>
    <cellStyle name="40% - Énfasis4 48" xfId="696" xr:uid="{00000000-0005-0000-0000-0000B2020000}"/>
    <cellStyle name="40% - Énfasis4 49" xfId="697" xr:uid="{00000000-0005-0000-0000-0000B3020000}"/>
    <cellStyle name="40% - Énfasis4 5" xfId="698" xr:uid="{00000000-0005-0000-0000-0000B4020000}"/>
    <cellStyle name="40% - Énfasis4 50" xfId="699" xr:uid="{00000000-0005-0000-0000-0000B5020000}"/>
    <cellStyle name="40% - Énfasis4 51" xfId="700" xr:uid="{00000000-0005-0000-0000-0000B6020000}"/>
    <cellStyle name="40% - Énfasis4 52" xfId="701" xr:uid="{00000000-0005-0000-0000-0000B7020000}"/>
    <cellStyle name="40% - Énfasis4 53" xfId="702" xr:uid="{00000000-0005-0000-0000-0000B8020000}"/>
    <cellStyle name="40% - Énfasis4 54" xfId="703" xr:uid="{00000000-0005-0000-0000-0000B9020000}"/>
    <cellStyle name="40% - Énfasis4 55" xfId="704" xr:uid="{00000000-0005-0000-0000-0000BA020000}"/>
    <cellStyle name="40% - Énfasis4 56" xfId="705" xr:uid="{00000000-0005-0000-0000-0000BB020000}"/>
    <cellStyle name="40% - Énfasis4 57" xfId="706" xr:uid="{00000000-0005-0000-0000-0000BC020000}"/>
    <cellStyle name="40% - Énfasis4 58" xfId="707" xr:uid="{00000000-0005-0000-0000-0000BD020000}"/>
    <cellStyle name="40% - Énfasis4 59" xfId="708" xr:uid="{00000000-0005-0000-0000-0000BE020000}"/>
    <cellStyle name="40% - Énfasis4 6" xfId="709" xr:uid="{00000000-0005-0000-0000-0000BF020000}"/>
    <cellStyle name="40% - Énfasis4 60" xfId="710" xr:uid="{00000000-0005-0000-0000-0000C0020000}"/>
    <cellStyle name="40% - Énfasis4 61" xfId="711" xr:uid="{00000000-0005-0000-0000-0000C1020000}"/>
    <cellStyle name="40% - Énfasis4 62" xfId="712" xr:uid="{00000000-0005-0000-0000-0000C2020000}"/>
    <cellStyle name="40% - Énfasis4 63" xfId="713" xr:uid="{00000000-0005-0000-0000-0000C3020000}"/>
    <cellStyle name="40% - Énfasis4 64" xfId="714" xr:uid="{00000000-0005-0000-0000-0000C4020000}"/>
    <cellStyle name="40% - Énfasis4 65" xfId="715" xr:uid="{00000000-0005-0000-0000-0000C5020000}"/>
    <cellStyle name="40% - Énfasis4 66" xfId="716" xr:uid="{00000000-0005-0000-0000-0000C6020000}"/>
    <cellStyle name="40% - Énfasis4 67" xfId="717" xr:uid="{00000000-0005-0000-0000-0000C7020000}"/>
    <cellStyle name="40% - Énfasis4 68" xfId="718" xr:uid="{00000000-0005-0000-0000-0000C8020000}"/>
    <cellStyle name="40% - Énfasis4 69" xfId="719" xr:uid="{00000000-0005-0000-0000-0000C9020000}"/>
    <cellStyle name="40% - Énfasis4 7" xfId="720" xr:uid="{00000000-0005-0000-0000-0000CA020000}"/>
    <cellStyle name="40% - Énfasis4 70" xfId="721" xr:uid="{00000000-0005-0000-0000-0000CB020000}"/>
    <cellStyle name="40% - Énfasis4 71" xfId="722" xr:uid="{00000000-0005-0000-0000-0000CC020000}"/>
    <cellStyle name="40% - Énfasis4 72" xfId="723" xr:uid="{00000000-0005-0000-0000-0000CD020000}"/>
    <cellStyle name="40% - Énfasis4 73" xfId="724" xr:uid="{00000000-0005-0000-0000-0000CE020000}"/>
    <cellStyle name="40% - Énfasis4 8" xfId="725" xr:uid="{00000000-0005-0000-0000-0000CF020000}"/>
    <cellStyle name="40% - Énfasis4 9" xfId="726" xr:uid="{00000000-0005-0000-0000-0000D0020000}"/>
    <cellStyle name="40% - Énfasis5" xfId="1059" builtinId="47" customBuiltin="1"/>
    <cellStyle name="40% - Énfasis5 10" xfId="727" xr:uid="{00000000-0005-0000-0000-0000D1020000}"/>
    <cellStyle name="40% - Énfasis5 11" xfId="728" xr:uid="{00000000-0005-0000-0000-0000D2020000}"/>
    <cellStyle name="40% - Énfasis5 12" xfId="729" xr:uid="{00000000-0005-0000-0000-0000D3020000}"/>
    <cellStyle name="40% - Énfasis5 13" xfId="730" xr:uid="{00000000-0005-0000-0000-0000D4020000}"/>
    <cellStyle name="40% - Énfasis5 14" xfId="731" xr:uid="{00000000-0005-0000-0000-0000D5020000}"/>
    <cellStyle name="40% - Énfasis5 15" xfId="732" xr:uid="{00000000-0005-0000-0000-0000D6020000}"/>
    <cellStyle name="40% - Énfasis5 16" xfId="733" xr:uid="{00000000-0005-0000-0000-0000D7020000}"/>
    <cellStyle name="40% - Énfasis5 17" xfId="734" xr:uid="{00000000-0005-0000-0000-0000D8020000}"/>
    <cellStyle name="40% - Énfasis5 18" xfId="735" xr:uid="{00000000-0005-0000-0000-0000D9020000}"/>
    <cellStyle name="40% - Énfasis5 19" xfId="736" xr:uid="{00000000-0005-0000-0000-0000DA020000}"/>
    <cellStyle name="40% - Énfasis5 2" xfId="737" xr:uid="{00000000-0005-0000-0000-0000DB020000}"/>
    <cellStyle name="40% - Énfasis5 20" xfId="738" xr:uid="{00000000-0005-0000-0000-0000DC020000}"/>
    <cellStyle name="40% - Énfasis5 21" xfId="739" xr:uid="{00000000-0005-0000-0000-0000DD020000}"/>
    <cellStyle name="40% - Énfasis5 22" xfId="740" xr:uid="{00000000-0005-0000-0000-0000DE020000}"/>
    <cellStyle name="40% - Énfasis5 23" xfId="741" xr:uid="{00000000-0005-0000-0000-0000DF020000}"/>
    <cellStyle name="40% - Énfasis5 24" xfId="742" xr:uid="{00000000-0005-0000-0000-0000E0020000}"/>
    <cellStyle name="40% - Énfasis5 25" xfId="743" xr:uid="{00000000-0005-0000-0000-0000E1020000}"/>
    <cellStyle name="40% - Énfasis5 26" xfId="744" xr:uid="{00000000-0005-0000-0000-0000E2020000}"/>
    <cellStyle name="40% - Énfasis5 27" xfId="745" xr:uid="{00000000-0005-0000-0000-0000E3020000}"/>
    <cellStyle name="40% - Énfasis5 28" xfId="746" xr:uid="{00000000-0005-0000-0000-0000E4020000}"/>
    <cellStyle name="40% - Énfasis5 29" xfId="747" xr:uid="{00000000-0005-0000-0000-0000E5020000}"/>
    <cellStyle name="40% - Énfasis5 3" xfId="748" xr:uid="{00000000-0005-0000-0000-0000E6020000}"/>
    <cellStyle name="40% - Énfasis5 30" xfId="749" xr:uid="{00000000-0005-0000-0000-0000E7020000}"/>
    <cellStyle name="40% - Énfasis5 31" xfId="750" xr:uid="{00000000-0005-0000-0000-0000E8020000}"/>
    <cellStyle name="40% - Énfasis5 32" xfId="751" xr:uid="{00000000-0005-0000-0000-0000E9020000}"/>
    <cellStyle name="40% - Énfasis5 33" xfId="752" xr:uid="{00000000-0005-0000-0000-0000EA020000}"/>
    <cellStyle name="40% - Énfasis5 34" xfId="753" xr:uid="{00000000-0005-0000-0000-0000EB020000}"/>
    <cellStyle name="40% - Énfasis5 35" xfId="754" xr:uid="{00000000-0005-0000-0000-0000EC020000}"/>
    <cellStyle name="40% - Énfasis5 36" xfId="755" xr:uid="{00000000-0005-0000-0000-0000ED020000}"/>
    <cellStyle name="40% - Énfasis5 37" xfId="756" xr:uid="{00000000-0005-0000-0000-0000EE020000}"/>
    <cellStyle name="40% - Énfasis5 38" xfId="757" xr:uid="{00000000-0005-0000-0000-0000EF020000}"/>
    <cellStyle name="40% - Énfasis5 39" xfId="758" xr:uid="{00000000-0005-0000-0000-0000F0020000}"/>
    <cellStyle name="40% - Énfasis5 4" xfId="759" xr:uid="{00000000-0005-0000-0000-0000F1020000}"/>
    <cellStyle name="40% - Énfasis5 40" xfId="760" xr:uid="{00000000-0005-0000-0000-0000F2020000}"/>
    <cellStyle name="40% - Énfasis5 41" xfId="761" xr:uid="{00000000-0005-0000-0000-0000F3020000}"/>
    <cellStyle name="40% - Énfasis5 42" xfId="762" xr:uid="{00000000-0005-0000-0000-0000F4020000}"/>
    <cellStyle name="40% - Énfasis5 43" xfId="763" xr:uid="{00000000-0005-0000-0000-0000F5020000}"/>
    <cellStyle name="40% - Énfasis5 44" xfId="764" xr:uid="{00000000-0005-0000-0000-0000F6020000}"/>
    <cellStyle name="40% - Énfasis5 45" xfId="765" xr:uid="{00000000-0005-0000-0000-0000F7020000}"/>
    <cellStyle name="40% - Énfasis5 46" xfId="766" xr:uid="{00000000-0005-0000-0000-0000F8020000}"/>
    <cellStyle name="40% - Énfasis5 47" xfId="767" xr:uid="{00000000-0005-0000-0000-0000F9020000}"/>
    <cellStyle name="40% - Énfasis5 48" xfId="768" xr:uid="{00000000-0005-0000-0000-0000FA020000}"/>
    <cellStyle name="40% - Énfasis5 49" xfId="769" xr:uid="{00000000-0005-0000-0000-0000FB020000}"/>
    <cellStyle name="40% - Énfasis5 5" xfId="770" xr:uid="{00000000-0005-0000-0000-0000FC020000}"/>
    <cellStyle name="40% - Énfasis5 50" xfId="771" xr:uid="{00000000-0005-0000-0000-0000FD020000}"/>
    <cellStyle name="40% - Énfasis5 51" xfId="772" xr:uid="{00000000-0005-0000-0000-0000FE020000}"/>
    <cellStyle name="40% - Énfasis5 52" xfId="773" xr:uid="{00000000-0005-0000-0000-0000FF020000}"/>
    <cellStyle name="40% - Énfasis5 53" xfId="774" xr:uid="{00000000-0005-0000-0000-000000030000}"/>
    <cellStyle name="40% - Énfasis5 54" xfId="775" xr:uid="{00000000-0005-0000-0000-000001030000}"/>
    <cellStyle name="40% - Énfasis5 55" xfId="776" xr:uid="{00000000-0005-0000-0000-000002030000}"/>
    <cellStyle name="40% - Énfasis5 56" xfId="777" xr:uid="{00000000-0005-0000-0000-000003030000}"/>
    <cellStyle name="40% - Énfasis5 57" xfId="778" xr:uid="{00000000-0005-0000-0000-000004030000}"/>
    <cellStyle name="40% - Énfasis5 58" xfId="779" xr:uid="{00000000-0005-0000-0000-000005030000}"/>
    <cellStyle name="40% - Énfasis5 59" xfId="780" xr:uid="{00000000-0005-0000-0000-000006030000}"/>
    <cellStyle name="40% - Énfasis5 6" xfId="781" xr:uid="{00000000-0005-0000-0000-000007030000}"/>
    <cellStyle name="40% - Énfasis5 60" xfId="782" xr:uid="{00000000-0005-0000-0000-000008030000}"/>
    <cellStyle name="40% - Énfasis5 61" xfId="783" xr:uid="{00000000-0005-0000-0000-000009030000}"/>
    <cellStyle name="40% - Énfasis5 62" xfId="784" xr:uid="{00000000-0005-0000-0000-00000A030000}"/>
    <cellStyle name="40% - Énfasis5 63" xfId="785" xr:uid="{00000000-0005-0000-0000-00000B030000}"/>
    <cellStyle name="40% - Énfasis5 64" xfId="786" xr:uid="{00000000-0005-0000-0000-00000C030000}"/>
    <cellStyle name="40% - Énfasis5 65" xfId="787" xr:uid="{00000000-0005-0000-0000-00000D030000}"/>
    <cellStyle name="40% - Énfasis5 66" xfId="788" xr:uid="{00000000-0005-0000-0000-00000E030000}"/>
    <cellStyle name="40% - Énfasis5 67" xfId="789" xr:uid="{00000000-0005-0000-0000-00000F030000}"/>
    <cellStyle name="40% - Énfasis5 68" xfId="790" xr:uid="{00000000-0005-0000-0000-000010030000}"/>
    <cellStyle name="40% - Énfasis5 69" xfId="791" xr:uid="{00000000-0005-0000-0000-000011030000}"/>
    <cellStyle name="40% - Énfasis5 7" xfId="792" xr:uid="{00000000-0005-0000-0000-000012030000}"/>
    <cellStyle name="40% - Énfasis5 70" xfId="793" xr:uid="{00000000-0005-0000-0000-000013030000}"/>
    <cellStyle name="40% - Énfasis5 71" xfId="794" xr:uid="{00000000-0005-0000-0000-000014030000}"/>
    <cellStyle name="40% - Énfasis5 72" xfId="795" xr:uid="{00000000-0005-0000-0000-000015030000}"/>
    <cellStyle name="40% - Énfasis5 73" xfId="796" xr:uid="{00000000-0005-0000-0000-000016030000}"/>
    <cellStyle name="40% - Énfasis5 8" xfId="797" xr:uid="{00000000-0005-0000-0000-000017030000}"/>
    <cellStyle name="40% - Énfasis5 9" xfId="798" xr:uid="{00000000-0005-0000-0000-000018030000}"/>
    <cellStyle name="40% - Énfasis6" xfId="1063" builtinId="51" customBuiltin="1"/>
    <cellStyle name="40% - Énfasis6 10" xfId="799" xr:uid="{00000000-0005-0000-0000-000019030000}"/>
    <cellStyle name="40% - Énfasis6 11" xfId="800" xr:uid="{00000000-0005-0000-0000-00001A030000}"/>
    <cellStyle name="40% - Énfasis6 12" xfId="801" xr:uid="{00000000-0005-0000-0000-00001B030000}"/>
    <cellStyle name="40% - Énfasis6 13" xfId="802" xr:uid="{00000000-0005-0000-0000-00001C030000}"/>
    <cellStyle name="40% - Énfasis6 14" xfId="803" xr:uid="{00000000-0005-0000-0000-00001D030000}"/>
    <cellStyle name="40% - Énfasis6 15" xfId="804" xr:uid="{00000000-0005-0000-0000-00001E030000}"/>
    <cellStyle name="40% - Énfasis6 16" xfId="805" xr:uid="{00000000-0005-0000-0000-00001F030000}"/>
    <cellStyle name="40% - Énfasis6 17" xfId="806" xr:uid="{00000000-0005-0000-0000-000020030000}"/>
    <cellStyle name="40% - Énfasis6 18" xfId="807" xr:uid="{00000000-0005-0000-0000-000021030000}"/>
    <cellStyle name="40% - Énfasis6 19" xfId="808" xr:uid="{00000000-0005-0000-0000-000022030000}"/>
    <cellStyle name="40% - Énfasis6 2" xfId="809" xr:uid="{00000000-0005-0000-0000-000023030000}"/>
    <cellStyle name="40% - Énfasis6 20" xfId="810" xr:uid="{00000000-0005-0000-0000-000024030000}"/>
    <cellStyle name="40% - Énfasis6 21" xfId="811" xr:uid="{00000000-0005-0000-0000-000025030000}"/>
    <cellStyle name="40% - Énfasis6 22" xfId="812" xr:uid="{00000000-0005-0000-0000-000026030000}"/>
    <cellStyle name="40% - Énfasis6 23" xfId="813" xr:uid="{00000000-0005-0000-0000-000027030000}"/>
    <cellStyle name="40% - Énfasis6 24" xfId="814" xr:uid="{00000000-0005-0000-0000-000028030000}"/>
    <cellStyle name="40% - Énfasis6 25" xfId="815" xr:uid="{00000000-0005-0000-0000-000029030000}"/>
    <cellStyle name="40% - Énfasis6 26" xfId="816" xr:uid="{00000000-0005-0000-0000-00002A030000}"/>
    <cellStyle name="40% - Énfasis6 27" xfId="817" xr:uid="{00000000-0005-0000-0000-00002B030000}"/>
    <cellStyle name="40% - Énfasis6 28" xfId="818" xr:uid="{00000000-0005-0000-0000-00002C030000}"/>
    <cellStyle name="40% - Énfasis6 29" xfId="819" xr:uid="{00000000-0005-0000-0000-00002D030000}"/>
    <cellStyle name="40% - Énfasis6 3" xfId="820" xr:uid="{00000000-0005-0000-0000-00002E030000}"/>
    <cellStyle name="40% - Énfasis6 30" xfId="821" xr:uid="{00000000-0005-0000-0000-00002F030000}"/>
    <cellStyle name="40% - Énfasis6 31" xfId="822" xr:uid="{00000000-0005-0000-0000-000030030000}"/>
    <cellStyle name="40% - Énfasis6 32" xfId="823" xr:uid="{00000000-0005-0000-0000-000031030000}"/>
    <cellStyle name="40% - Énfasis6 33" xfId="824" xr:uid="{00000000-0005-0000-0000-000032030000}"/>
    <cellStyle name="40% - Énfasis6 34" xfId="825" xr:uid="{00000000-0005-0000-0000-000033030000}"/>
    <cellStyle name="40% - Énfasis6 35" xfId="826" xr:uid="{00000000-0005-0000-0000-000034030000}"/>
    <cellStyle name="40% - Énfasis6 36" xfId="827" xr:uid="{00000000-0005-0000-0000-000035030000}"/>
    <cellStyle name="40% - Énfasis6 37" xfId="828" xr:uid="{00000000-0005-0000-0000-000036030000}"/>
    <cellStyle name="40% - Énfasis6 38" xfId="829" xr:uid="{00000000-0005-0000-0000-000037030000}"/>
    <cellStyle name="40% - Énfasis6 39" xfId="830" xr:uid="{00000000-0005-0000-0000-000038030000}"/>
    <cellStyle name="40% - Énfasis6 4" xfId="831" xr:uid="{00000000-0005-0000-0000-000039030000}"/>
    <cellStyle name="40% - Énfasis6 40" xfId="832" xr:uid="{00000000-0005-0000-0000-00003A030000}"/>
    <cellStyle name="40% - Énfasis6 41" xfId="833" xr:uid="{00000000-0005-0000-0000-00003B030000}"/>
    <cellStyle name="40% - Énfasis6 42" xfId="834" xr:uid="{00000000-0005-0000-0000-00003C030000}"/>
    <cellStyle name="40% - Énfasis6 43" xfId="835" xr:uid="{00000000-0005-0000-0000-00003D030000}"/>
    <cellStyle name="40% - Énfasis6 44" xfId="836" xr:uid="{00000000-0005-0000-0000-00003E030000}"/>
    <cellStyle name="40% - Énfasis6 45" xfId="837" xr:uid="{00000000-0005-0000-0000-00003F030000}"/>
    <cellStyle name="40% - Énfasis6 46" xfId="838" xr:uid="{00000000-0005-0000-0000-000040030000}"/>
    <cellStyle name="40% - Énfasis6 47" xfId="839" xr:uid="{00000000-0005-0000-0000-000041030000}"/>
    <cellStyle name="40% - Énfasis6 48" xfId="840" xr:uid="{00000000-0005-0000-0000-000042030000}"/>
    <cellStyle name="40% - Énfasis6 49" xfId="841" xr:uid="{00000000-0005-0000-0000-000043030000}"/>
    <cellStyle name="40% - Énfasis6 5" xfId="842" xr:uid="{00000000-0005-0000-0000-000044030000}"/>
    <cellStyle name="40% - Énfasis6 50" xfId="843" xr:uid="{00000000-0005-0000-0000-000045030000}"/>
    <cellStyle name="40% - Énfasis6 51" xfId="844" xr:uid="{00000000-0005-0000-0000-000046030000}"/>
    <cellStyle name="40% - Énfasis6 52" xfId="845" xr:uid="{00000000-0005-0000-0000-000047030000}"/>
    <cellStyle name="40% - Énfasis6 53" xfId="846" xr:uid="{00000000-0005-0000-0000-000048030000}"/>
    <cellStyle name="40% - Énfasis6 54" xfId="847" xr:uid="{00000000-0005-0000-0000-000049030000}"/>
    <cellStyle name="40% - Énfasis6 55" xfId="848" xr:uid="{00000000-0005-0000-0000-00004A030000}"/>
    <cellStyle name="40% - Énfasis6 56" xfId="849" xr:uid="{00000000-0005-0000-0000-00004B030000}"/>
    <cellStyle name="40% - Énfasis6 57" xfId="850" xr:uid="{00000000-0005-0000-0000-00004C030000}"/>
    <cellStyle name="40% - Énfasis6 58" xfId="851" xr:uid="{00000000-0005-0000-0000-00004D030000}"/>
    <cellStyle name="40% - Énfasis6 59" xfId="852" xr:uid="{00000000-0005-0000-0000-00004E030000}"/>
    <cellStyle name="40% - Énfasis6 6" xfId="853" xr:uid="{00000000-0005-0000-0000-00004F030000}"/>
    <cellStyle name="40% - Énfasis6 60" xfId="854" xr:uid="{00000000-0005-0000-0000-000050030000}"/>
    <cellStyle name="40% - Énfasis6 61" xfId="855" xr:uid="{00000000-0005-0000-0000-000051030000}"/>
    <cellStyle name="40% - Énfasis6 62" xfId="856" xr:uid="{00000000-0005-0000-0000-000052030000}"/>
    <cellStyle name="40% - Énfasis6 63" xfId="857" xr:uid="{00000000-0005-0000-0000-000053030000}"/>
    <cellStyle name="40% - Énfasis6 64" xfId="858" xr:uid="{00000000-0005-0000-0000-000054030000}"/>
    <cellStyle name="40% - Énfasis6 65" xfId="859" xr:uid="{00000000-0005-0000-0000-000055030000}"/>
    <cellStyle name="40% - Énfasis6 66" xfId="860" xr:uid="{00000000-0005-0000-0000-000056030000}"/>
    <cellStyle name="40% - Énfasis6 67" xfId="861" xr:uid="{00000000-0005-0000-0000-000057030000}"/>
    <cellStyle name="40% - Énfasis6 68" xfId="862" xr:uid="{00000000-0005-0000-0000-000058030000}"/>
    <cellStyle name="40% - Énfasis6 69" xfId="863" xr:uid="{00000000-0005-0000-0000-000059030000}"/>
    <cellStyle name="40% - Énfasis6 7" xfId="864" xr:uid="{00000000-0005-0000-0000-00005A030000}"/>
    <cellStyle name="40% - Énfasis6 70" xfId="865" xr:uid="{00000000-0005-0000-0000-00005B030000}"/>
    <cellStyle name="40% - Énfasis6 71" xfId="866" xr:uid="{00000000-0005-0000-0000-00005C030000}"/>
    <cellStyle name="40% - Énfasis6 72" xfId="867" xr:uid="{00000000-0005-0000-0000-00005D030000}"/>
    <cellStyle name="40% - Énfasis6 73" xfId="868" xr:uid="{00000000-0005-0000-0000-00005E030000}"/>
    <cellStyle name="40% - Énfasis6 8" xfId="869" xr:uid="{00000000-0005-0000-0000-00005F030000}"/>
    <cellStyle name="40% - Énfasis6 9" xfId="870" xr:uid="{00000000-0005-0000-0000-000060030000}"/>
    <cellStyle name="60% - Énfasis1" xfId="1045" builtinId="32" customBuiltin="1"/>
    <cellStyle name="60% - Énfasis2" xfId="1049" builtinId="36" customBuiltin="1"/>
    <cellStyle name="60% - Énfasis3" xfId="1053" builtinId="40" customBuiltin="1"/>
    <cellStyle name="60% - Énfasis4" xfId="1056" builtinId="44" customBuiltin="1"/>
    <cellStyle name="60% - Énfasis5" xfId="1060" builtinId="48" customBuiltin="1"/>
    <cellStyle name="60% - Énfasis6" xfId="1064" builtinId="52" customBuiltin="1"/>
    <cellStyle name="Bueno" xfId="1031" builtinId="26" customBuiltin="1"/>
    <cellStyle name="Cálculo" xfId="1036" builtinId="22" customBuiltin="1"/>
    <cellStyle name="Celda de comprobación" xfId="1038" builtinId="23" customBuiltin="1"/>
    <cellStyle name="Celda vinculada" xfId="1037" builtinId="24" customBuiltin="1"/>
    <cellStyle name="Encabezado 1" xfId="1027" builtinId="16" customBuiltin="1"/>
    <cellStyle name="Encabezado 4" xfId="1030" builtinId="19" customBuiltin="1"/>
    <cellStyle name="Énfasis1" xfId="1042" builtinId="29" customBuiltin="1"/>
    <cellStyle name="Énfasis2" xfId="1046" builtinId="33" customBuiltin="1"/>
    <cellStyle name="Énfasis3" xfId="1050" builtinId="37" customBuiltin="1"/>
    <cellStyle name="Énfasis4" xfId="1054" builtinId="41" customBuiltin="1"/>
    <cellStyle name="Énfasis5" xfId="1057" builtinId="45" customBuiltin="1"/>
    <cellStyle name="Énfasis6" xfId="1061" builtinId="49" customBuiltin="1"/>
    <cellStyle name="Entrada" xfId="1034" builtinId="20" customBuiltin="1"/>
    <cellStyle name="Incorrecto" xfId="1032" builtinId="27" customBuiltin="1"/>
    <cellStyle name="Millares" xfId="1" builtinId="3"/>
    <cellStyle name="Millares [0] 2" xfId="871" xr:uid="{00000000-0005-0000-0000-000062030000}"/>
    <cellStyle name="Millares [0] 2 2" xfId="1667" xr:uid="{D6473FBE-B002-43C3-8FD0-AD0DDF86950C}"/>
    <cellStyle name="Millares [0] 2 2 2" xfId="1929" xr:uid="{21BE98E6-5BA7-4435-B90C-9ECE394D1647}"/>
    <cellStyle name="Millares [0] 2 2 2 2" xfId="2381" xr:uid="{35804AB6-9E43-4EF1-A64B-A52BF80C8AE4}"/>
    <cellStyle name="Millares [0] 2 2 2 3" xfId="2777" xr:uid="{28EC8705-9084-43D0-86DC-079DA589D4A1}"/>
    <cellStyle name="Millares [0] 2 2 3" xfId="1830" xr:uid="{32EAC627-1A43-4FAA-A556-FC08BFB869F3}"/>
    <cellStyle name="Millares [0] 2 2 3 2" xfId="2282" xr:uid="{725F960F-BC49-4884-9FA5-A7BA6FC1E48C}"/>
    <cellStyle name="Millares [0] 2 2 3 3" xfId="2678" xr:uid="{9566795C-E87F-481C-95E2-19519017C1C0}"/>
    <cellStyle name="Millares [0] 2 2 4" xfId="2122" xr:uid="{E7D9A8FD-A356-475D-B6A6-921CE0A04004}"/>
    <cellStyle name="Millares [0] 2 2 5" xfId="2518" xr:uid="{8AEF0EAE-D6FE-42A1-892B-7E9229AE8436}"/>
    <cellStyle name="Millares [0] 2 3" xfId="1851" xr:uid="{E0471EB3-2398-4F69-A842-61EB15884AC3}"/>
    <cellStyle name="Millares [0] 2 3 2" xfId="2303" xr:uid="{294507AD-D980-4185-A8E9-39FDFADCBC6E}"/>
    <cellStyle name="Millares [0] 2 3 3" xfId="2699" xr:uid="{17173826-105C-4684-BFDE-E9820B216EA5}"/>
    <cellStyle name="Millares [0] 2 4" xfId="1726" xr:uid="{157E6EBC-AC37-4179-A6D6-1E72638FF786}"/>
    <cellStyle name="Millares [0] 2 4 2" xfId="2178" xr:uid="{4F7193DC-B10E-4D78-9219-0275881CA5CF}"/>
    <cellStyle name="Millares [0] 2 4 3" xfId="2574" xr:uid="{DAF976D4-4DF2-4919-A03E-F5D47357EA55}"/>
    <cellStyle name="Millares [0] 2 5" xfId="1684" xr:uid="{9E3C85EE-A302-46AB-A349-C1A5DB3BC211}"/>
    <cellStyle name="Millares [0] 2 5 2" xfId="2137" xr:uid="{942F5084-86F2-4018-B7C8-BDAFBD2F878D}"/>
    <cellStyle name="Millares [0] 2 5 3" xfId="2533" xr:uid="{9097B3A5-05E5-426D-8771-5F855B7389CC}"/>
    <cellStyle name="Millares [0] 2 6" xfId="2019" xr:uid="{F1E0F550-3934-430E-BF49-4EE07891F0F2}"/>
    <cellStyle name="Millares [0] 2 7" xfId="2450" xr:uid="{46122177-6B35-488B-B846-7A576452189A}"/>
    <cellStyle name="Millares [0] 2 8" xfId="1085" xr:uid="{D9D346F1-32AE-4D0E-8B78-C40BF0E0E9AC}"/>
    <cellStyle name="Millares [0] 3" xfId="1784" xr:uid="{2A9DCC7A-2F2A-4F80-B948-0A3CA5BF5DBB}"/>
    <cellStyle name="Millares [0] 3 2" xfId="2236" xr:uid="{598000AB-3A31-46DF-B6E4-1384313B1904}"/>
    <cellStyle name="Millares [0] 3 3" xfId="2632" xr:uid="{D3AFB711-AC24-49C2-8644-A48742BD9867}"/>
    <cellStyle name="Millares 10" xfId="1086" xr:uid="{DADB047F-CE36-45B3-BD6E-251655BA58E8}"/>
    <cellStyle name="Millares 10 2" xfId="1852" xr:uid="{85387629-C600-49DC-9860-7109F700FE3E}"/>
    <cellStyle name="Millares 10 2 2" xfId="2304" xr:uid="{54532158-9B21-4B42-98DA-7C231377F821}"/>
    <cellStyle name="Millares 10 2 3" xfId="2700" xr:uid="{EBFDC82A-E6F7-48DE-ADBA-AACDF4265951}"/>
    <cellStyle name="Millares 10 3" xfId="1727" xr:uid="{1F5144D4-D406-462B-9F91-BCB8173ED927}"/>
    <cellStyle name="Millares 10 3 2" xfId="2179" xr:uid="{DA478358-C474-4911-BE1F-89F0D640C4F0}"/>
    <cellStyle name="Millares 10 3 3" xfId="2575" xr:uid="{194E36DA-9383-4ABC-B9D8-E55845ABDC62}"/>
    <cellStyle name="Millares 10 4" xfId="1710" xr:uid="{34F878E8-49EA-4ED6-86DD-87F88A9683CF}"/>
    <cellStyle name="Millares 10 4 2" xfId="2162" xr:uid="{514B5022-78EF-4EF2-B7BD-695EF4CC9896}"/>
    <cellStyle name="Millares 10 4 3" xfId="2558" xr:uid="{0660B892-F989-43B0-814B-1748531A02A2}"/>
    <cellStyle name="Millares 10 5" xfId="2020" xr:uid="{248DE6DF-4A7E-4C0A-A2A8-8A0CC2EE5631}"/>
    <cellStyle name="Millares 10 6" xfId="2451" xr:uid="{FCF0FC4C-D729-410F-8ECD-58BCEE77F1F1}"/>
    <cellStyle name="Millares 100" xfId="2012" xr:uid="{C2040720-CD7C-44E1-99BA-AAB0E5DD9186}"/>
    <cellStyle name="Millares 101" xfId="2051" xr:uid="{C810DF54-1C79-495A-9C4A-AB4C507EDA81}"/>
    <cellStyle name="Millares 102" xfId="1985" xr:uid="{9CA27C73-B049-4416-8253-0F275E0C9DEB}"/>
    <cellStyle name="Millares 103" xfId="2434" xr:uid="{83D29B2C-F623-431E-A3B1-AAB4011D7744}"/>
    <cellStyle name="Millares 104" xfId="2436" xr:uid="{FD03AB80-09E4-4AD0-BF4E-78642043616B}"/>
    <cellStyle name="Millares 105" xfId="2430" xr:uid="{74603978-69E9-46ED-AC11-E05FAEE7263C}"/>
    <cellStyle name="Millares 106" xfId="2014" xr:uid="{802FE304-0A08-484C-89FB-50385C5656E1}"/>
    <cellStyle name="Millares 107" xfId="1987" xr:uid="{2486B10F-CB3A-4D32-B6C1-230E8A108DFE}"/>
    <cellStyle name="Millares 108" xfId="1991" xr:uid="{8ED1565F-4AC0-4B1A-9FD2-FA57AB8920A8}"/>
    <cellStyle name="Millares 109" xfId="1983" xr:uid="{BF4BF3FE-ED83-40F1-8C55-320BBC931A46}"/>
    <cellStyle name="Millares 11" xfId="1087" xr:uid="{7FD19C64-32F7-4A5E-8AA2-E149622D18DC}"/>
    <cellStyle name="Millares 11 2" xfId="1853" xr:uid="{FE107A72-51D8-4D92-AC3C-E87B74DDE910}"/>
    <cellStyle name="Millares 11 2 2" xfId="2305" xr:uid="{3686EFE3-A47D-4768-8522-6F33FF820801}"/>
    <cellStyle name="Millares 11 2 3" xfId="2701" xr:uid="{A0A875ED-3AE5-47DE-B1C4-26FEC983A15D}"/>
    <cellStyle name="Millares 11 3" xfId="1728" xr:uid="{DB66ADF9-9C80-4B8E-B4AD-777B3AC1D6D5}"/>
    <cellStyle name="Millares 11 3 2" xfId="2180" xr:uid="{75EE5362-DF47-4E0C-9653-856F4D9A6654}"/>
    <cellStyle name="Millares 11 3 3" xfId="2576" xr:uid="{BA43A441-0E37-4CF8-A4FD-FEA74FB09AB6}"/>
    <cellStyle name="Millares 11 4" xfId="1711" xr:uid="{62DE007A-873B-4B53-BD93-3E12CB57CE79}"/>
    <cellStyle name="Millares 11 4 2" xfId="2163" xr:uid="{A03383C1-FED4-4F24-989B-2DEFFAEDB961}"/>
    <cellStyle name="Millares 11 4 3" xfId="2559" xr:uid="{348B5C53-AD3A-49F3-AFEE-93997D732EB0}"/>
    <cellStyle name="Millares 11 5" xfId="2021" xr:uid="{82B7E6BB-64BD-4077-AF23-8267E2252F5B}"/>
    <cellStyle name="Millares 11 6" xfId="2452" xr:uid="{E80C686A-1E48-4234-B66B-37C8FC46231B}"/>
    <cellStyle name="Millares 110" xfId="2435" xr:uid="{A0B779A4-0E93-4D63-AAB0-BA1D217ED445}"/>
    <cellStyle name="Millares 111" xfId="2447" xr:uid="{021277F7-1AF6-450B-ABD2-A2DC2360CC3D}"/>
    <cellStyle name="Millares 112" xfId="2108" xr:uid="{2D60E11A-CBAD-40D5-8F66-6F892B88BD24}"/>
    <cellStyle name="Millares 113" xfId="2104" xr:uid="{4AEE24BB-BAE3-4C28-8482-F8A41D3BBF3E}"/>
    <cellStyle name="Millares 114" xfId="1995" xr:uid="{7BA80F89-4BC5-43E6-9DE2-8064E7F06EC0}"/>
    <cellStyle name="Millares 115" xfId="2417" xr:uid="{3FE26E39-00A7-41F1-9A55-7600F17CDB29}"/>
    <cellStyle name="Millares 116" xfId="2812" xr:uid="{D6C134E3-29D4-4F62-9FE8-EBE5F0F1B621}"/>
    <cellStyle name="Millares 117" xfId="2443" xr:uid="{D9FD8FDC-9A59-4316-BE48-C359FDE5DC64}"/>
    <cellStyle name="Millares 118" xfId="2442" xr:uid="{69D490BD-7ED7-4A81-A920-3A8EFB6E4624}"/>
    <cellStyle name="Millares 119" xfId="2062" xr:uid="{D998D11F-B18F-47A3-9D6E-B4370552EB9A}"/>
    <cellStyle name="Millares 12" xfId="1088" xr:uid="{B383EAE2-0566-4994-9341-1CB2A279A49C}"/>
    <cellStyle name="Millares 12 2" xfId="1854" xr:uid="{C5918B20-F8E3-458E-930A-0522204957D4}"/>
    <cellStyle name="Millares 12 2 2" xfId="2306" xr:uid="{D712FBC4-D337-4404-A6EB-9D268D462134}"/>
    <cellStyle name="Millares 12 2 3" xfId="2702" xr:uid="{A821D386-B539-4C4F-928F-738D78CD4FEB}"/>
    <cellStyle name="Millares 12 3" xfId="1729" xr:uid="{0667CFFB-382F-4806-87C1-46CB4A78EE52}"/>
    <cellStyle name="Millares 12 3 2" xfId="2181" xr:uid="{91A3DFBB-6FED-4419-8829-5D7878D63CAF}"/>
    <cellStyle name="Millares 12 3 3" xfId="2577" xr:uid="{489E1392-2E22-4BC3-9C58-D78930A88CB8}"/>
    <cellStyle name="Millares 12 4" xfId="1712" xr:uid="{E82B4988-CAB2-49ED-A5C1-2E2084D4ED97}"/>
    <cellStyle name="Millares 12 4 2" xfId="2164" xr:uid="{DB9F99C1-FF60-400D-80E1-EBB2417DA80A}"/>
    <cellStyle name="Millares 12 4 3" xfId="2560" xr:uid="{EBA7F946-0F62-4E54-9027-38DF042D60BA}"/>
    <cellStyle name="Millares 12 5" xfId="2022" xr:uid="{63FEB744-30F0-475A-8806-B513B8D410C4}"/>
    <cellStyle name="Millares 12 6" xfId="2453" xr:uid="{2718D1FC-6D5F-4ADC-86E5-CB01054EDD57}"/>
    <cellStyle name="Millares 120" xfId="1980" xr:uid="{7CE4DA72-6BB2-4EA0-AA65-5F81B7AF99F0}"/>
    <cellStyle name="Millares 121" xfId="1979" xr:uid="{25DA10BE-ED46-4215-9725-734276A09790}"/>
    <cellStyle name="Millares 122" xfId="1984" xr:uid="{ED7492A6-82D3-41CA-BAB4-5CA3DDC08668}"/>
    <cellStyle name="Millares 123" xfId="2814" xr:uid="{216F25BC-EC43-4886-AF62-A808250DF0E2}"/>
    <cellStyle name="Millares 124" xfId="2433" xr:uid="{96E03FD4-3CC5-4E67-9524-4E5A42BE94F4}"/>
    <cellStyle name="Millares 125" xfId="2066" xr:uid="{7581DF68-3953-43E5-AD95-CA16B3FDF39D}"/>
    <cellStyle name="Millares 126" xfId="1960" xr:uid="{33A4FED0-03DA-40FE-B8D8-0E401900E56A}"/>
    <cellStyle name="Millares 127" xfId="2047" xr:uid="{41F3B810-81A4-4BA6-82CF-E514F7B1EBF5}"/>
    <cellStyle name="Millares 128" xfId="2813" xr:uid="{D638A290-E799-4A9F-A09B-C622AA4CFF7C}"/>
    <cellStyle name="Millares 129" xfId="1989" xr:uid="{8F076BA9-074E-4892-AEB7-DC3A4FC3F893}"/>
    <cellStyle name="Millares 13" xfId="1089" xr:uid="{40541C95-41C8-454B-B0CB-61C738AD435B}"/>
    <cellStyle name="Millares 13 2" xfId="1855" xr:uid="{5A295B9B-0F8E-45D8-9329-2CB753FDD14C}"/>
    <cellStyle name="Millares 13 2 2" xfId="2307" xr:uid="{8CDF1736-DF3F-45DC-AEF3-87100C54EAEC}"/>
    <cellStyle name="Millares 13 2 3" xfId="2703" xr:uid="{50F2B3FB-4232-47A0-AF76-3AA31A7DC53D}"/>
    <cellStyle name="Millares 13 3" xfId="1730" xr:uid="{B2147DBE-2299-4D28-A203-307A2865A623}"/>
    <cellStyle name="Millares 13 3 2" xfId="2182" xr:uid="{0D868CA2-FB7D-458E-83BA-D031F62793AD}"/>
    <cellStyle name="Millares 13 3 3" xfId="2578" xr:uid="{B9C850C6-C338-4FAD-A546-448F8C7F576B}"/>
    <cellStyle name="Millares 13 4" xfId="1772" xr:uid="{87E79C62-E808-45A3-97C5-CF87CFF6BDFC}"/>
    <cellStyle name="Millares 13 4 2" xfId="2224" xr:uid="{5C84C3C2-EA3B-42DE-8C90-2DD08DDF99FA}"/>
    <cellStyle name="Millares 13 4 3" xfId="2620" xr:uid="{8BFF898F-5199-44CE-86F8-CB37217D8FCB}"/>
    <cellStyle name="Millares 13 5" xfId="2023" xr:uid="{5DE3E51E-7600-4C0C-810D-88FCBBA729CA}"/>
    <cellStyle name="Millares 13 6" xfId="2454" xr:uid="{48F04773-F3C5-4E35-9DAC-415B39CAB059}"/>
    <cellStyle name="Millares 130" xfId="2018" xr:uid="{AD69F02F-DAE3-4B69-854F-B90AC028D747}"/>
    <cellStyle name="Millares 131" xfId="2805" xr:uid="{C39E6A25-D930-4017-9982-EEE30D26F796}"/>
    <cellStyle name="Millares 132" xfId="2423" xr:uid="{DA3787F0-ECC1-40DF-BDAD-54A6B987318F}"/>
    <cellStyle name="Millares 133" xfId="2067" xr:uid="{5A42994F-D11B-4562-8DE6-5004F88CF6D9}"/>
    <cellStyle name="Millares 134" xfId="2806" xr:uid="{5EEBAE4B-D5D5-4BB4-8352-D53E8D783AE6}"/>
    <cellStyle name="Millares 135" xfId="2048" xr:uid="{D3CBC62B-4F5F-4B8A-BE8C-A09EC62DD285}"/>
    <cellStyle name="Millares 136" xfId="2080" xr:uid="{8DA6454F-B95F-414A-8DC6-C6E0E859EAB4}"/>
    <cellStyle name="Millares 137" xfId="2804" xr:uid="{7EDBE7B0-B63A-4BD1-9482-443F7673AE22}"/>
    <cellStyle name="Millares 138" xfId="2011" xr:uid="{BD7824B2-A3FE-46BE-90EF-513EE4D04B0A}"/>
    <cellStyle name="Millares 139" xfId="2807" xr:uid="{AD70D1DA-49D1-4C2D-B1F2-FD3051CF7369}"/>
    <cellStyle name="Millares 14" xfId="1090" xr:uid="{BF7301A4-65E3-49D5-BACE-75D0BC01DD25}"/>
    <cellStyle name="Millares 14 2" xfId="1856" xr:uid="{27AD5E30-5D6C-4E9F-A894-65F6B1C1801D}"/>
    <cellStyle name="Millares 14 2 2" xfId="2308" xr:uid="{C9AD6CC5-90DE-4956-9E9E-9166D4A3CFF7}"/>
    <cellStyle name="Millares 14 2 3" xfId="2704" xr:uid="{041590EA-2FC1-48D0-9C19-4B6DC09B6249}"/>
    <cellStyle name="Millares 14 3" xfId="1731" xr:uid="{4E72A587-E4F7-4AD3-8104-B7EEBB4E21F2}"/>
    <cellStyle name="Millares 14 3 2" xfId="2183" xr:uid="{2C612043-CCFE-459F-9387-9455966E11BD}"/>
    <cellStyle name="Millares 14 3 3" xfId="2579" xr:uid="{30AAEF4F-FF1A-4E8C-8FCA-3DBB688264C5}"/>
    <cellStyle name="Millares 14 4" xfId="1773" xr:uid="{E00E8B00-E6F3-461C-92F1-E30462D7B3AA}"/>
    <cellStyle name="Millares 14 4 2" xfId="2225" xr:uid="{5B265655-14A1-497A-9A8B-A7C0B2FCD35C}"/>
    <cellStyle name="Millares 14 4 3" xfId="2621" xr:uid="{AE25ADA3-2FC1-4AE0-AC89-3691FAF221BB}"/>
    <cellStyle name="Millares 14 5" xfId="2024" xr:uid="{67636F80-866C-4BBC-A260-CA5A7DC76EA8}"/>
    <cellStyle name="Millares 14 6" xfId="2455" xr:uid="{AE56628D-47DA-426B-B610-07C8968DF0A9}"/>
    <cellStyle name="Millares 140" xfId="1961" xr:uid="{07939342-4FBC-4D61-A417-BE5758966C10}"/>
    <cellStyle name="Millares 141" xfId="2809" xr:uid="{9E61B358-81E7-4A35-90C2-A52222CAB1EC}"/>
    <cellStyle name="Millares 142" xfId="1072" xr:uid="{3A848073-6D52-411C-B768-825115D4EF46}"/>
    <cellStyle name="Millares 143" xfId="1070" xr:uid="{43A5A2F6-3DD1-4FC5-8EEC-9F4A48DF82DB}"/>
    <cellStyle name="Millares 144" xfId="2818" xr:uid="{8CEDBC2D-E3BF-48E0-9133-4E7433EF9A35}"/>
    <cellStyle name="Millares 145" xfId="2820" xr:uid="{0D214B6F-5147-426E-A658-FDFC6B1363BE}"/>
    <cellStyle name="Millares 146" xfId="1083" xr:uid="{3E3A4AC6-7A56-463F-9EF6-D4C95488E277}"/>
    <cellStyle name="Millares 147" xfId="2822" xr:uid="{2DC83EB5-34E1-4624-B0DA-24CBF6C0EF79}"/>
    <cellStyle name="Millares 148" xfId="1080" xr:uid="{EE420505-44F3-44D4-B2D2-26079F96661E}"/>
    <cellStyle name="Millares 149" xfId="2819" xr:uid="{D19AF0F6-A817-4751-AC0D-B52C11656D65}"/>
    <cellStyle name="Millares 15" xfId="1091" xr:uid="{D0F11B6C-CEDB-4FF8-B322-680451B58B7E}"/>
    <cellStyle name="Millares 15 2" xfId="1857" xr:uid="{86C7507D-6BE3-482A-851A-728225E5D1C9}"/>
    <cellStyle name="Millares 15 2 2" xfId="2309" xr:uid="{757B4CD9-6663-4362-AB57-02387D44B96A}"/>
    <cellStyle name="Millares 15 2 3" xfId="2705" xr:uid="{CD719BCD-7D26-4A90-9EE9-AB1372888DD9}"/>
    <cellStyle name="Millares 15 3" xfId="1732" xr:uid="{9BA7F871-646A-42C7-82C0-72ACBF908260}"/>
    <cellStyle name="Millares 15 3 2" xfId="2184" xr:uid="{433BF9B6-7A36-43F7-9740-F30F5B572467}"/>
    <cellStyle name="Millares 15 3 3" xfId="2580" xr:uid="{B855A0D4-45F0-43D7-916A-6C7D21629B2E}"/>
    <cellStyle name="Millares 15 4" xfId="1719" xr:uid="{B16835A6-0F62-466D-8817-B876032AE110}"/>
    <cellStyle name="Millares 15 4 2" xfId="2171" xr:uid="{9508E840-A476-4F71-9BB8-9293405530EB}"/>
    <cellStyle name="Millares 15 4 3" xfId="2567" xr:uid="{90133DD5-241E-4630-A185-A7E260F9939B}"/>
    <cellStyle name="Millares 15 5" xfId="2025" xr:uid="{11FDF26C-3B7B-461C-8730-CE588A75DCE1}"/>
    <cellStyle name="Millares 15 6" xfId="2456" xr:uid="{EAEB654E-9531-4021-B007-2350DC7F78F9}"/>
    <cellStyle name="Millares 16" xfId="1092" xr:uid="{2574FED9-B462-4521-A5FB-E188A0865926}"/>
    <cellStyle name="Millares 16 2" xfId="1858" xr:uid="{BBE27129-F8F3-445F-98E2-9EABD3CF5D48}"/>
    <cellStyle name="Millares 16 2 2" xfId="2310" xr:uid="{2AF3EEFF-11B2-4205-B22D-C974995245D9}"/>
    <cellStyle name="Millares 16 2 3" xfId="2706" xr:uid="{513EFEB0-0EE1-4CF8-9E8C-63E9FD89429D}"/>
    <cellStyle name="Millares 16 3" xfId="1733" xr:uid="{06B97743-C430-4841-901A-E2547894B0A0}"/>
    <cellStyle name="Millares 16 3 2" xfId="2185" xr:uid="{7D551E33-8BE8-439D-A75A-CD03FDF4B497}"/>
    <cellStyle name="Millares 16 3 3" xfId="2581" xr:uid="{6D25C5A5-DFE1-4D50-80FA-C7AE7F47CFF1}"/>
    <cellStyle name="Millares 16 4" xfId="1764" xr:uid="{17AD978D-E1AD-4367-A690-53B80EBC3FFD}"/>
    <cellStyle name="Millares 16 4 2" xfId="2216" xr:uid="{2636147D-FB78-4295-A1EA-5903E1396AAB}"/>
    <cellStyle name="Millares 16 4 3" xfId="2612" xr:uid="{626294D5-BE5A-46CD-AFCA-87267A1A3A13}"/>
    <cellStyle name="Millares 16 5" xfId="2026" xr:uid="{DA6D8C57-F460-490B-9B1F-A6E4861694A7}"/>
    <cellStyle name="Millares 16 6" xfId="2457" xr:uid="{1C6D8C3A-1AE6-4AB9-BE84-C905F632689B}"/>
    <cellStyle name="Millares 17" xfId="1093" xr:uid="{4A7B204C-1FCE-47A3-BFEC-B92DBDBC5D02}"/>
    <cellStyle name="Millares 17 2" xfId="1859" xr:uid="{A4B9A65B-398B-47F5-9D0C-9E6CBD9FC988}"/>
    <cellStyle name="Millares 17 2 2" xfId="2311" xr:uid="{DD5F9CE4-FC4D-459C-B7FC-FEC3E74D791D}"/>
    <cellStyle name="Millares 17 2 3" xfId="2707" xr:uid="{2E0B1F3D-CD30-49FE-AFC9-00BE0A25DAC6}"/>
    <cellStyle name="Millares 17 3" xfId="1734" xr:uid="{1C3C1F72-5ECA-424B-B61C-AD5CAE416B5F}"/>
    <cellStyle name="Millares 17 3 2" xfId="2186" xr:uid="{21D93426-FDAA-4734-9111-17FA7A21BACC}"/>
    <cellStyle name="Millares 17 3 3" xfId="2582" xr:uid="{966FC0F1-692E-44C2-8875-F8178485EEA1}"/>
    <cellStyle name="Millares 17 4" xfId="1721" xr:uid="{B6004D22-9924-4163-981D-2A7B05923A31}"/>
    <cellStyle name="Millares 17 4 2" xfId="2173" xr:uid="{E9F8BD8A-04A3-4F4B-83BA-6CDDF41930F6}"/>
    <cellStyle name="Millares 17 4 3" xfId="2569" xr:uid="{24748538-8773-4AE3-BF2F-23A5F8C5EFCB}"/>
    <cellStyle name="Millares 17 5" xfId="2027" xr:uid="{5400F1FF-8E5F-4CD9-B234-11D3CA0C3EE0}"/>
    <cellStyle name="Millares 17 6" xfId="2458" xr:uid="{73C5AE3D-607F-4682-94A2-4BA87B79848D}"/>
    <cellStyle name="Millares 18" xfId="1094" xr:uid="{83750FCA-6270-432A-9FF9-429CE3E48AB8}"/>
    <cellStyle name="Millares 18 2" xfId="1860" xr:uid="{C7A1DD55-DDA9-48A8-A8FB-18542B15CC76}"/>
    <cellStyle name="Millares 18 2 2" xfId="2312" xr:uid="{18D8D56B-37F8-4E67-8139-98061BF7C4FE}"/>
    <cellStyle name="Millares 18 2 3" xfId="2708" xr:uid="{ED1B5DEA-2280-4872-9912-4306DE1A6544}"/>
    <cellStyle name="Millares 18 3" xfId="1735" xr:uid="{1F9A6987-CC49-4016-A34B-B110608F8CF4}"/>
    <cellStyle name="Millares 18 3 2" xfId="2187" xr:uid="{34CC428D-A9A2-4541-BC4F-9C7BA009EA7F}"/>
    <cellStyle name="Millares 18 3 3" xfId="2583" xr:uid="{D6D774F2-13AA-44A2-9D5D-2B4131460D65}"/>
    <cellStyle name="Millares 18 4" xfId="1723" xr:uid="{1AB31D73-9939-4B2F-9765-6C13ED2B2D0B}"/>
    <cellStyle name="Millares 18 4 2" xfId="2175" xr:uid="{B7FDA02A-AF5E-4607-87B0-7FAB7DEBD704}"/>
    <cellStyle name="Millares 18 4 3" xfId="2571" xr:uid="{20F7C858-15EB-4FF0-8BB1-4E5EAD92466F}"/>
    <cellStyle name="Millares 18 5" xfId="2028" xr:uid="{72905FD8-42BC-47CF-94B2-2AF37A517321}"/>
    <cellStyle name="Millares 18 6" xfId="2459" xr:uid="{F595C4C3-E167-495E-ACF5-199B53AC2780}"/>
    <cellStyle name="Millares 19" xfId="1095" xr:uid="{C7E1970A-4112-4DF8-B991-7A1CF4CABB59}"/>
    <cellStyle name="Millares 19 2" xfId="1861" xr:uid="{51B0D5D1-F6B5-45F5-86B5-E62393527718}"/>
    <cellStyle name="Millares 19 2 2" xfId="2313" xr:uid="{4241F906-FED4-4D18-9282-10CC808419FA}"/>
    <cellStyle name="Millares 19 2 3" xfId="2709" xr:uid="{6260659B-61D4-423D-8057-E6C28CDAD6FE}"/>
    <cellStyle name="Millares 19 3" xfId="1736" xr:uid="{FF57D088-B53F-40C4-83F2-C4794D02E407}"/>
    <cellStyle name="Millares 19 3 2" xfId="2188" xr:uid="{BACCB8B3-71AA-435B-83B8-350AC2A72143}"/>
    <cellStyle name="Millares 19 3 3" xfId="2584" xr:uid="{1F393723-7115-4F71-9DC7-2532062A2F9D}"/>
    <cellStyle name="Millares 19 4" xfId="1774" xr:uid="{9C47EEAD-3E8F-4DFA-B2A7-B00E3BF88EB8}"/>
    <cellStyle name="Millares 19 4 2" xfId="2226" xr:uid="{8D209BBE-35DE-4833-85AD-0558327C26EE}"/>
    <cellStyle name="Millares 19 4 3" xfId="2622" xr:uid="{B9010094-815C-414C-B3E7-C4AB21D9336A}"/>
    <cellStyle name="Millares 19 5" xfId="2029" xr:uid="{DCC33CC6-F269-4CAA-8E48-260DC4C46D0C}"/>
    <cellStyle name="Millares 19 6" xfId="2460" xr:uid="{49E8D5CA-0E80-4E3F-A613-4A554109596C}"/>
    <cellStyle name="Millares 2" xfId="872" xr:uid="{00000000-0005-0000-0000-000063030000}"/>
    <cellStyle name="Millares 2 10" xfId="1075" xr:uid="{F49E19A3-A9D9-424C-9178-13EEB2C3378B}"/>
    <cellStyle name="Millares 2 2" xfId="873" xr:uid="{00000000-0005-0000-0000-000064030000}"/>
    <cellStyle name="Millares 2 2 2" xfId="1097" xr:uid="{DCB8FB6B-3B99-4B16-AE31-22DD5C9D5D18}"/>
    <cellStyle name="Millares 2 2 2 2" xfId="1862" xr:uid="{14312E48-BA5D-4C1D-8BCC-44B0E74179A0}"/>
    <cellStyle name="Millares 2 2 2 2 2" xfId="2314" xr:uid="{85C94FEE-A729-494A-947C-C1C9D9AE67A1}"/>
    <cellStyle name="Millares 2 2 2 2 3" xfId="2710" xr:uid="{A159C611-A39D-4989-80B0-9BD90C472546}"/>
    <cellStyle name="Millares 2 2 2 3" xfId="1737" xr:uid="{2BA746B2-3E2C-4929-A999-10E0F0CBB2B0}"/>
    <cellStyle name="Millares 2 2 2 3 2" xfId="2189" xr:uid="{3E0914C0-3C4B-4D37-AE44-A596F1D43FDD}"/>
    <cellStyle name="Millares 2 2 2 3 3" xfId="2585" xr:uid="{C6F095EB-9632-41DF-8544-1A52B494D1B7}"/>
    <cellStyle name="Millares 2 2 2 4" xfId="1709" xr:uid="{60B80B3C-6AF7-48CF-BD30-7C464887B088}"/>
    <cellStyle name="Millares 2 2 2 4 2" xfId="2161" xr:uid="{72CFF3A5-D40D-40CC-BE75-8EA4F67563A2}"/>
    <cellStyle name="Millares 2 2 2 4 3" xfId="2557" xr:uid="{F7654458-B89F-4DBA-BF36-37AA15D1F0AC}"/>
    <cellStyle name="Millares 2 2 2 5" xfId="2030" xr:uid="{36DEB0C7-EBA9-444D-A950-5392DE1D34B4}"/>
    <cellStyle name="Millares 2 2 2 6" xfId="2461" xr:uid="{5182C91F-2DE8-42E3-A237-F4A87A7FDF31}"/>
    <cellStyle name="Millares 2 2 3" xfId="1096" xr:uid="{8928D28E-3ACE-473D-A677-72F24550A09B}"/>
    <cellStyle name="Millares 2 3" xfId="874" xr:uid="{00000000-0005-0000-0000-000065030000}"/>
    <cellStyle name="Millares 2 3 2" xfId="1099" xr:uid="{FAB9DD03-5CF9-4781-9184-F213403A3277}"/>
    <cellStyle name="Millares 2 3 2 2" xfId="1863" xr:uid="{3D1D630F-B236-4370-A233-3208A647481D}"/>
    <cellStyle name="Millares 2 3 2 2 2" xfId="2315" xr:uid="{F86086F8-8672-461E-BC15-06F1C2924AEB}"/>
    <cellStyle name="Millares 2 3 2 2 3" xfId="2711" xr:uid="{2E9F3C62-E331-4C83-AD2B-F7B9C4054ABF}"/>
    <cellStyle name="Millares 2 3 2 3" xfId="1738" xr:uid="{B4D34353-ABE6-43FD-9B3F-65F6174613B1}"/>
    <cellStyle name="Millares 2 3 2 3 2" xfId="2190" xr:uid="{1696C768-3F1B-4326-BD01-DA2AFF525032}"/>
    <cellStyle name="Millares 2 3 2 3 3" xfId="2586" xr:uid="{F9F80A6A-6EBB-4754-9703-E3F36C3B6DCC}"/>
    <cellStyle name="Millares 2 3 2 4" xfId="1718" xr:uid="{45E59E61-1B4E-42C0-B6BE-8B3073ACC9A1}"/>
    <cellStyle name="Millares 2 3 2 4 2" xfId="2170" xr:uid="{F8B04559-1F8D-4904-B909-EB682D2B8245}"/>
    <cellStyle name="Millares 2 3 2 4 3" xfId="2566" xr:uid="{D61AEDD9-11E7-4395-835B-9ABF9CEC2807}"/>
    <cellStyle name="Millares 2 3 2 5" xfId="2031" xr:uid="{0A65C468-4DF4-45F3-A284-6F697887130A}"/>
    <cellStyle name="Millares 2 3 2 6" xfId="2462" xr:uid="{EE51C23B-C801-4844-BB39-3B7E62FED25E}"/>
    <cellStyle name="Millares 2 3 3" xfId="1098" xr:uid="{0B6461FB-8FFE-4472-A5A4-6BB9EAC7E5ED}"/>
    <cellStyle name="Millares 2 4" xfId="875" xr:uid="{00000000-0005-0000-0000-000066030000}"/>
    <cellStyle name="Millares 2 4 2" xfId="1101" xr:uid="{7B599F69-B059-4978-B291-101E056AC5F3}"/>
    <cellStyle name="Millares 2 4 2 2" xfId="1864" xr:uid="{3C5F0348-1963-43D2-A5EF-0A36B1CDB88C}"/>
    <cellStyle name="Millares 2 4 2 2 2" xfId="2316" xr:uid="{37F30F66-4A8E-4536-A1DE-978F6A7AF6FC}"/>
    <cellStyle name="Millares 2 4 2 2 3" xfId="2712" xr:uid="{33A311F5-9E69-444A-878C-FCE5C1FEF441}"/>
    <cellStyle name="Millares 2 4 2 3" xfId="1739" xr:uid="{08CFDE4F-E48E-4984-B6E0-1DF55640947D}"/>
    <cellStyle name="Millares 2 4 2 3 2" xfId="2191" xr:uid="{15A7540C-9C5A-4E7F-8A83-5E65E07FD211}"/>
    <cellStyle name="Millares 2 4 2 3 3" xfId="2587" xr:uid="{D0371E02-FFCC-4BC7-82E5-CADA7F4EF292}"/>
    <cellStyle name="Millares 2 4 2 4" xfId="1950" xr:uid="{0BC6E210-F823-4875-9B29-D0AB599E0535}"/>
    <cellStyle name="Millares 2 4 2 4 2" xfId="2402" xr:uid="{0C96BB60-F816-4993-A9C0-0BB5B4B803E9}"/>
    <cellStyle name="Millares 2 4 2 4 3" xfId="2798" xr:uid="{A5031606-6252-4F75-85BB-82E7A4D467D5}"/>
    <cellStyle name="Millares 2 4 2 5" xfId="2032" xr:uid="{3BAF0855-41AE-49A5-A1E0-04172B891C06}"/>
    <cellStyle name="Millares 2 4 2 6" xfId="2463" xr:uid="{61288929-B595-4FB4-91A1-D9D49432D2D2}"/>
    <cellStyle name="Millares 2 4 3" xfId="1100" xr:uid="{1B0E797D-7D9A-49B6-9750-E26590C04D7A}"/>
    <cellStyle name="Millares 2 5" xfId="1102" xr:uid="{40E6AB9B-911D-433B-9666-1BD0D44AFE85}"/>
    <cellStyle name="Millares 2 6" xfId="1065" xr:uid="{EA024A01-415F-48A1-8E1A-ECCDC4ADC523}"/>
    <cellStyle name="Millares 2 7" xfId="1478" xr:uid="{DE910B82-781C-40AD-96F9-C9AD3B3111B2}"/>
    <cellStyle name="Millares 2 7 2" xfId="1668" xr:uid="{52A58142-6B78-4B80-9E51-350DCA600105}"/>
    <cellStyle name="Millares 2 7 2 2" xfId="1931" xr:uid="{BB581E8B-0869-45FD-AD9B-FB1C276C1153}"/>
    <cellStyle name="Millares 2 7 2 2 2" xfId="2383" xr:uid="{4E541B05-5FBC-4F4B-8DB9-6F7971555920}"/>
    <cellStyle name="Millares 2 7 2 2 3" xfId="2779" xr:uid="{5B512801-28A8-4109-81AA-7D08A59E0254}"/>
    <cellStyle name="Millares 2 7 2 3" xfId="1832" xr:uid="{7340F4D4-AAC1-4BF2-8E7B-A759E881ADB3}"/>
    <cellStyle name="Millares 2 7 2 3 2" xfId="2284" xr:uid="{E32EB8C4-8B20-446A-9AF3-E4A23413A8F2}"/>
    <cellStyle name="Millares 2 7 2 3 3" xfId="2680" xr:uid="{3C5062B5-F89E-467D-9F5B-0070202BB849}"/>
    <cellStyle name="Millares 2 7 2 4" xfId="2123" xr:uid="{E67D5003-66B2-4326-8B1C-9894281B2DC1}"/>
    <cellStyle name="Millares 2 7 2 5" xfId="2519" xr:uid="{EF342EBB-94D5-4209-9607-1E4BC65764C2}"/>
    <cellStyle name="Millares 2 7 3" xfId="1882" xr:uid="{7D94CD88-2E90-49AD-90BF-606BA26DFA50}"/>
    <cellStyle name="Millares 2 7 3 2" xfId="2334" xr:uid="{D3D0E0D4-133D-4C2F-80DB-4733AB3D6F1B}"/>
    <cellStyle name="Millares 2 7 3 3" xfId="2730" xr:uid="{F8EF7E0E-7AB7-413B-95AF-7B887A54C709}"/>
    <cellStyle name="Millares 2 7 4" xfId="1776" xr:uid="{8751DCC3-9382-4FBB-87B9-7F1FEA320E78}"/>
    <cellStyle name="Millares 2 7 4 2" xfId="2228" xr:uid="{74C8AFBE-25A5-49DE-9E64-5EFFEB92753E}"/>
    <cellStyle name="Millares 2 7 4 3" xfId="2624" xr:uid="{F023D737-B2E2-4DF7-845E-A01F98C55731}"/>
    <cellStyle name="Millares 2 7 5" xfId="1686" xr:uid="{A3D2FA8B-8C2C-4A9E-83D1-11BD76B44092}"/>
    <cellStyle name="Millares 2 7 5 2" xfId="2139" xr:uid="{1367E8D2-61B9-41CE-9B00-9B6D3BB330BC}"/>
    <cellStyle name="Millares 2 7 5 3" xfId="2535" xr:uid="{C97C3128-6BFD-4062-B307-D474F4EBA6E6}"/>
    <cellStyle name="Millares 2 7 6" xfId="2068" xr:uid="{ED9CF547-C0FF-49D7-A290-A666880F31A3}"/>
    <cellStyle name="Millares 2 7 7" xfId="2477" xr:uid="{75F92A11-FB69-45EB-8715-36BBA79BF46E}"/>
    <cellStyle name="Millares 2 8" xfId="1479" xr:uid="{413C4DAB-77A6-4593-879C-7AEF088132AE}"/>
    <cellStyle name="Millares 2 9" xfId="1652" xr:uid="{68AE7BD3-E41E-45C9-B79C-F6B17F39DA06}"/>
    <cellStyle name="Millares 2 9 2" xfId="1669" xr:uid="{684F049C-CE9E-45A4-95F4-E22D013CDF44}"/>
    <cellStyle name="Millares 2 9 2 2" xfId="1938" xr:uid="{525FC307-5D4E-4220-A782-F0ACFEEF7B1B}"/>
    <cellStyle name="Millares 2 9 2 2 2" xfId="2390" xr:uid="{4DBD3D18-ABAB-4F7E-9855-4A49C8BFD0B9}"/>
    <cellStyle name="Millares 2 9 2 2 3" xfId="2786" xr:uid="{0C1ADAC5-0513-4169-86AE-7BB964708B15}"/>
    <cellStyle name="Millares 2 9 2 3" xfId="1839" xr:uid="{9865A0D4-83F8-4DB9-8091-707DB237E728}"/>
    <cellStyle name="Millares 2 9 2 3 2" xfId="2291" xr:uid="{24C45A8B-3949-40D8-9DC3-BB927FA2C0E7}"/>
    <cellStyle name="Millares 2 9 2 3 3" xfId="2687" xr:uid="{E9F7C1C8-9155-49FC-A1F9-6CB8EC42824F}"/>
    <cellStyle name="Millares 2 9 2 4" xfId="2124" xr:uid="{24824337-D5E4-41DF-B75C-898C2F4DF7AC}"/>
    <cellStyle name="Millares 2 9 2 5" xfId="2520" xr:uid="{0FA83027-9091-4FD6-AF8D-B4D8766B4DBC}"/>
    <cellStyle name="Millares 2 9 3" xfId="1919" xr:uid="{54CA2F20-2E7F-4836-BADD-D4F6E9494B6A}"/>
    <cellStyle name="Millares 2 9 3 2" xfId="2371" xr:uid="{0C6A2743-ABF3-4572-8C22-A4202CD06BD3}"/>
    <cellStyle name="Millares 2 9 3 3" xfId="2767" xr:uid="{2812DF87-4434-4638-9591-CCDEBA38C58F}"/>
    <cellStyle name="Millares 2 9 4" xfId="1824" xr:uid="{8621AEA2-BD5D-43DF-A490-BDDC02C32875}"/>
    <cellStyle name="Millares 2 9 4 2" xfId="2276" xr:uid="{7DD5C918-9EA2-41F6-893F-9EECCDE42DD4}"/>
    <cellStyle name="Millares 2 9 4 3" xfId="2672" xr:uid="{D4232F71-6510-49BF-9477-C35D50F9EE00}"/>
    <cellStyle name="Millares 2 9 5" xfId="1693" xr:uid="{91F27C15-CD70-4F5E-9500-A95EEA62342F}"/>
    <cellStyle name="Millares 2 9 5 2" xfId="2146" xr:uid="{C87818B8-FEBD-498D-BD72-EC46F65FAC71}"/>
    <cellStyle name="Millares 2 9 5 3" xfId="2542" xr:uid="{0A87662E-E49F-4276-B2D5-B25E9A33CADA}"/>
    <cellStyle name="Millares 2 9 6" xfId="2112" xr:uid="{D9458720-060B-4923-ACF6-3FF994AA2613}"/>
    <cellStyle name="Millares 2 9 7" xfId="2512" xr:uid="{E4CFCB7C-9F22-40FC-BF9D-1B92B7A46042}"/>
    <cellStyle name="Millares 20" xfId="1103" xr:uid="{478FDBD6-FB64-4173-9723-9D47BB5C9EA3}"/>
    <cellStyle name="Millares 20 2" xfId="1865" xr:uid="{51D10BAF-A7DB-491B-9BCF-4FBB7D91EAFA}"/>
    <cellStyle name="Millares 20 2 2" xfId="2317" xr:uid="{65134BDF-0823-4AFD-89A6-9A43197D1AED}"/>
    <cellStyle name="Millares 20 2 3" xfId="2713" xr:uid="{E80EECB9-8B23-430A-A91A-88DDE95CB6F9}"/>
    <cellStyle name="Millares 20 3" xfId="1740" xr:uid="{697B761D-DD79-4CCD-8FFC-89E7315FB047}"/>
    <cellStyle name="Millares 20 3 2" xfId="2192" xr:uid="{C0CDB872-90DA-4CEA-A613-FF5A3699A192}"/>
    <cellStyle name="Millares 20 3 3" xfId="2588" xr:uid="{C9770A0D-F015-43A9-8AA8-823B0B7B8260}"/>
    <cellStyle name="Millares 20 4" xfId="1720" xr:uid="{214E24F4-3385-4642-844A-4186E533C259}"/>
    <cellStyle name="Millares 20 4 2" xfId="2172" xr:uid="{2DCB558F-3AF9-49A6-96F5-CB208006B716}"/>
    <cellStyle name="Millares 20 4 3" xfId="2568" xr:uid="{CB2B3AC2-078B-4404-A91E-F299E37CD1FB}"/>
    <cellStyle name="Millares 20 5" xfId="2033" xr:uid="{3CDB7AAE-B04F-4F5D-BEB9-F3D722FB9BCF}"/>
    <cellStyle name="Millares 20 6" xfId="2464" xr:uid="{07093336-D886-4F09-84DA-F6AE3DA34432}"/>
    <cellStyle name="Millares 21" xfId="1104" xr:uid="{3F0D641C-A248-45E9-BE41-4D0083BC768B}"/>
    <cellStyle name="Millares 21 2" xfId="1866" xr:uid="{241F1ACF-480D-43D3-A2D4-703FCB78F454}"/>
    <cellStyle name="Millares 21 2 2" xfId="2318" xr:uid="{30234B9D-734F-486B-8AD6-5D25E4108A3C}"/>
    <cellStyle name="Millares 21 2 3" xfId="2714" xr:uid="{112418C2-E51A-417C-8DBA-B563D99F942A}"/>
    <cellStyle name="Millares 21 3" xfId="1741" xr:uid="{A5A748B5-7BB7-4550-8A80-9BBF282FFB18}"/>
    <cellStyle name="Millares 21 3 2" xfId="2193" xr:uid="{C45DA682-A908-4FB2-AEA1-9D1A47BCA170}"/>
    <cellStyle name="Millares 21 3 3" xfId="2589" xr:uid="{84EA9523-8176-4EBC-A403-3BE3236D1379}"/>
    <cellStyle name="Millares 21 4" xfId="1818" xr:uid="{46D77411-6CE8-4C07-B07C-9F2860136629}"/>
    <cellStyle name="Millares 21 4 2" xfId="2270" xr:uid="{6A7E645B-17EB-41F9-94E4-515EA2227288}"/>
    <cellStyle name="Millares 21 4 3" xfId="2666" xr:uid="{A06754EC-E1B2-4C20-AC1B-7F17A7E8A864}"/>
    <cellStyle name="Millares 21 5" xfId="2034" xr:uid="{DD9D546C-D662-4AFF-9CD2-F70911CBB1BC}"/>
    <cellStyle name="Millares 21 6" xfId="2465" xr:uid="{E9D30586-1F25-4356-A38A-972E94EEF0B8}"/>
    <cellStyle name="Millares 22" xfId="1105" xr:uid="{4FFD9CB8-7B58-429B-B420-7842ABB6C63A}"/>
    <cellStyle name="Millares 22 2" xfId="1867" xr:uid="{3C2E479F-2416-42EF-A4A4-844352AFC074}"/>
    <cellStyle name="Millares 22 2 2" xfId="2319" xr:uid="{6FDF2D06-324D-4F9B-903D-73E630AC5A26}"/>
    <cellStyle name="Millares 22 2 3" xfId="2715" xr:uid="{5BC433AB-6BF3-4621-BFD2-FCA43F923011}"/>
    <cellStyle name="Millares 22 3" xfId="1742" xr:uid="{3E7623BF-6E56-430D-8919-96F19D425C59}"/>
    <cellStyle name="Millares 22 3 2" xfId="2194" xr:uid="{A8298F1F-D234-465A-958F-457F17C4DD6E}"/>
    <cellStyle name="Millares 22 3 3" xfId="2590" xr:uid="{9D8ABC21-2983-4A47-B433-F3695FCB8310}"/>
    <cellStyle name="Millares 22 4" xfId="1722" xr:uid="{C5BDCE0F-3230-4F1A-92D3-B14F45C14A28}"/>
    <cellStyle name="Millares 22 4 2" xfId="2174" xr:uid="{CF56B4A8-287D-48A5-88AC-9ACE98735D66}"/>
    <cellStyle name="Millares 22 4 3" xfId="2570" xr:uid="{D2512D36-54DC-4CFC-9EE2-0E65B8F5FD0E}"/>
    <cellStyle name="Millares 22 5" xfId="2035" xr:uid="{BBF5480A-1034-4326-9546-5CF18817B38F}"/>
    <cellStyle name="Millares 22 6" xfId="2466" xr:uid="{D9D2539B-3E4A-4026-AA84-F1B70CC90A1C}"/>
    <cellStyle name="Millares 23" xfId="1106" xr:uid="{0004B50C-E82F-4957-B07C-EE01CC7AAD2E}"/>
    <cellStyle name="Millares 23 2" xfId="1868" xr:uid="{E2913120-8348-48B1-95E0-28C803AA9621}"/>
    <cellStyle name="Millares 23 2 2" xfId="2320" xr:uid="{953E277D-2BB0-4440-8426-591285E50E91}"/>
    <cellStyle name="Millares 23 2 3" xfId="2716" xr:uid="{EF85EED8-AC94-4A8C-B4CD-978B9D1A6FFB}"/>
    <cellStyle name="Millares 23 3" xfId="1743" xr:uid="{1B0132E0-68EA-44C8-BEC9-D97E145A1814}"/>
    <cellStyle name="Millares 23 3 2" xfId="2195" xr:uid="{0F922D3C-9B2A-4551-BBC3-16D9FF12EE4D}"/>
    <cellStyle name="Millares 23 3 3" xfId="2591" xr:uid="{E242D0EF-B604-4ED6-A3E2-D88E724200B8}"/>
    <cellStyle name="Millares 23 4" xfId="1763" xr:uid="{A0342E6E-FCBA-4527-9655-1619ED87DD21}"/>
    <cellStyle name="Millares 23 4 2" xfId="2215" xr:uid="{2B601D40-1F24-4E8B-AFBF-85DA6930F555}"/>
    <cellStyle name="Millares 23 4 3" xfId="2611" xr:uid="{64EDAA04-9C24-4C12-824E-948F5DA3F479}"/>
    <cellStyle name="Millares 23 5" xfId="2036" xr:uid="{BD48B6BB-B819-4941-A39C-0825ADF6143E}"/>
    <cellStyle name="Millares 23 6" xfId="2467" xr:uid="{797EC6FD-133E-45FD-898E-E5800892681A}"/>
    <cellStyle name="Millares 24" xfId="1107" xr:uid="{230388AE-022E-4BCF-BE6F-DDD4E7B22EC1}"/>
    <cellStyle name="Millares 24 2" xfId="1869" xr:uid="{1EA37E93-F8DE-4E49-AD9E-354D621A22BE}"/>
    <cellStyle name="Millares 24 2 2" xfId="2321" xr:uid="{C6B8662E-D4AF-4DB1-8A9D-AE5E08C3D63F}"/>
    <cellStyle name="Millares 24 2 3" xfId="2717" xr:uid="{37A9B723-29E5-47DE-8DF6-B692FBE2A7B1}"/>
    <cellStyle name="Millares 24 3" xfId="1744" xr:uid="{554C4ADA-18EE-41E6-97D3-1839F692B7F1}"/>
    <cellStyle name="Millares 24 3 2" xfId="2196" xr:uid="{0C414133-6C26-4A87-A44A-6BDE56C266AF}"/>
    <cellStyle name="Millares 24 3 3" xfId="2592" xr:uid="{128123C0-81FA-4911-B2F5-BD39BEBEFE28}"/>
    <cellStyle name="Millares 24 4" xfId="1821" xr:uid="{379328B2-0DE2-455F-A4BD-BF716CB92627}"/>
    <cellStyle name="Millares 24 4 2" xfId="2273" xr:uid="{310144BC-C736-4809-857C-94EDA8529F9E}"/>
    <cellStyle name="Millares 24 4 3" xfId="2669" xr:uid="{5ACA0636-E152-46E0-800A-70F14EBE9D1B}"/>
    <cellStyle name="Millares 24 5" xfId="2037" xr:uid="{DC47065F-212A-43CA-912E-C36CF21C29CC}"/>
    <cellStyle name="Millares 24 6" xfId="2468" xr:uid="{70DB9C8C-774F-4290-BB23-A4BA73FAA38E}"/>
    <cellStyle name="Millares 25" xfId="1108" xr:uid="{4D5B353A-5518-478F-A0A0-C267D0F83489}"/>
    <cellStyle name="Millares 25 2" xfId="1870" xr:uid="{413D1BB4-F701-485F-A51E-9D296CEA205B}"/>
    <cellStyle name="Millares 25 2 2" xfId="2322" xr:uid="{2BE6CDBC-78A2-4E11-9404-1FC415739E35}"/>
    <cellStyle name="Millares 25 2 3" xfId="2718" xr:uid="{471D56AD-BFE9-4401-8D5A-D8520F68F3C4}"/>
    <cellStyle name="Millares 25 3" xfId="1745" xr:uid="{9E18606A-7EE0-419F-9579-24C71F5804ED}"/>
    <cellStyle name="Millares 25 3 2" xfId="2197" xr:uid="{933EFC52-9426-4924-8232-50A7C798D670}"/>
    <cellStyle name="Millares 25 3 3" xfId="2593" xr:uid="{97951886-66F9-4D0C-90F2-1526C42660C5}"/>
    <cellStyle name="Millares 25 4" xfId="1713" xr:uid="{0FE71C74-31CE-4EA3-AD88-D7F769F785F3}"/>
    <cellStyle name="Millares 25 4 2" xfId="2165" xr:uid="{68F6030F-1313-44EC-8FDD-DA334F012816}"/>
    <cellStyle name="Millares 25 4 3" xfId="2561" xr:uid="{54DCDE98-B8A5-4685-8CFE-2CA5AC74EA4A}"/>
    <cellStyle name="Millares 25 5" xfId="2038" xr:uid="{7A0B3234-88AA-47D4-A9D8-72CFB37E353F}"/>
    <cellStyle name="Millares 25 6" xfId="2469" xr:uid="{744E3B73-8402-4B06-8663-0972B063A2ED}"/>
    <cellStyle name="Millares 26" xfId="876" xr:uid="{00000000-0005-0000-0000-000067030000}"/>
    <cellStyle name="Millares 27" xfId="1109" xr:uid="{1750FF5C-7AC8-44DF-BEEC-9ABAE9379385}"/>
    <cellStyle name="Millares 27 2" xfId="1871" xr:uid="{22611452-1B52-43AF-9955-CB55E25CA534}"/>
    <cellStyle name="Millares 27 2 2" xfId="2323" xr:uid="{6C2970F2-54E8-4662-BB47-AB371B14945A}"/>
    <cellStyle name="Millares 27 2 3" xfId="2719" xr:uid="{566C6D69-EE85-4432-834E-DBE4664D7E59}"/>
    <cellStyle name="Millares 27 3" xfId="1747" xr:uid="{530E2C68-C1EF-4C68-ADF3-FCFF4CF13204}"/>
    <cellStyle name="Millares 27 3 2" xfId="2199" xr:uid="{91542553-B4EC-42C5-8750-7A69407B947F}"/>
    <cellStyle name="Millares 27 3 3" xfId="2595" xr:uid="{BD9D4C8F-E5FE-466A-AFFA-A95B4CC0FAD4}"/>
    <cellStyle name="Millares 27 4" xfId="1767" xr:uid="{DFCB4E45-FBC3-4DD6-8B7A-F64F5F57D903}"/>
    <cellStyle name="Millares 27 4 2" xfId="2219" xr:uid="{1C1866B6-1F83-47A5-B76F-D6A40B07C5AE}"/>
    <cellStyle name="Millares 27 4 3" xfId="2615" xr:uid="{82B3659E-8AB6-4BC8-A75D-004E964A781C}"/>
    <cellStyle name="Millares 27 5" xfId="2039" xr:uid="{BF317E1B-F186-445B-AC71-5CCF1F2DD590}"/>
    <cellStyle name="Millares 27 6" xfId="2470" xr:uid="{8EBB0A89-C948-4736-B08E-01D1AC455561}"/>
    <cellStyle name="Millares 28" xfId="1110" xr:uid="{89ADEEF6-F4F6-42BF-911C-0842CA1DF093}"/>
    <cellStyle name="Millares 29" xfId="1480" xr:uid="{DB9AC91D-E1C7-4B5C-A9C3-81E7EBB1099C}"/>
    <cellStyle name="Millares 29 2" xfId="1883" xr:uid="{87A4BE8D-5907-4865-81F9-AE35DCC6237A}"/>
    <cellStyle name="Millares 29 2 2" xfId="2335" xr:uid="{B8C58F23-9C60-4C96-A22C-A6E3F6B1B7AB}"/>
    <cellStyle name="Millares 29 2 3" xfId="2731" xr:uid="{112D9995-AE8A-4C83-8AA6-CEC6A284159F}"/>
    <cellStyle name="Millares 29 3" xfId="1777" xr:uid="{FE1D1191-88A0-4E15-BA76-B8EC3ED46005}"/>
    <cellStyle name="Millares 29 3 2" xfId="2229" xr:uid="{A63A8337-19CB-4C17-8F45-B583E14B178C}"/>
    <cellStyle name="Millares 29 3 3" xfId="2625" xr:uid="{98AB8F8D-518D-4CF1-93AD-D05342FADE89}"/>
    <cellStyle name="Millares 29 4" xfId="1817" xr:uid="{C2DF6E5C-35CB-447C-8DC4-6A92DB1E800A}"/>
    <cellStyle name="Millares 29 4 2" xfId="2269" xr:uid="{52F9DDE9-15EE-450B-9B6D-156AB7ABC49B}"/>
    <cellStyle name="Millares 29 4 3" xfId="2665" xr:uid="{296CCBFF-9E43-4BDA-9E49-8A8C158565B3}"/>
    <cellStyle name="Millares 29 5" xfId="2069" xr:uid="{A29C5B11-DC43-4F0C-92B5-124E93113A36}"/>
    <cellStyle name="Millares 29 6" xfId="2478" xr:uid="{CD50D41A-0471-4E21-A1F4-E5B36A846C3D}"/>
    <cellStyle name="Millares 3" xfId="877" xr:uid="{00000000-0005-0000-0000-000068030000}"/>
    <cellStyle name="Millares 3 2" xfId="878" xr:uid="{00000000-0005-0000-0000-000069030000}"/>
    <cellStyle name="Millares 3 2 2" xfId="1112" xr:uid="{4297CEC1-9C03-4696-8B8E-5389690A9984}"/>
    <cellStyle name="Millares 3 2 3" xfId="1113" xr:uid="{798C11EA-D88D-4916-AF8A-6D6047EEF301}"/>
    <cellStyle name="Millares 3 2 4" xfId="1481" xr:uid="{8D6BBCD5-AF2F-4B76-93D0-89B3B343BAE0}"/>
    <cellStyle name="Millares 3 2 5" xfId="1111" xr:uid="{B1394935-2075-43F2-BE7A-8A7247BB2B52}"/>
    <cellStyle name="Millares 3 3" xfId="1114" xr:uid="{DFA604CA-87C4-4794-A82B-DF340A839A24}"/>
    <cellStyle name="Millares 3 3 2" xfId="1872" xr:uid="{9F306783-1E4B-4082-8DA6-16F2F4458F51}"/>
    <cellStyle name="Millares 3 3 2 2" xfId="2324" xr:uid="{B2398BFF-04C4-44C8-B2A9-C9E38B41BF5A}"/>
    <cellStyle name="Millares 3 3 2 3" xfId="2720" xr:uid="{4B324C91-DB8F-48C5-A48C-CB3A5FA127D9}"/>
    <cellStyle name="Millares 3 3 3" xfId="1749" xr:uid="{8BC48205-07D6-46B0-9DA4-A574AAC7C70E}"/>
    <cellStyle name="Millares 3 3 3 2" xfId="2201" xr:uid="{DAEF6EEC-4EF1-49BC-B68D-4AD584DD2246}"/>
    <cellStyle name="Millares 3 3 3 3" xfId="2597" xr:uid="{33DD2B75-4CB9-4F20-A199-6B5DA2DC1442}"/>
    <cellStyle name="Millares 3 3 4" xfId="1755" xr:uid="{092AE51A-BF10-4127-9324-20172D2DA756}"/>
    <cellStyle name="Millares 3 3 4 2" xfId="2207" xr:uid="{345F45DF-03BE-424B-8554-A904C88CF2DC}"/>
    <cellStyle name="Millares 3 3 4 3" xfId="2603" xr:uid="{BC4AB1D4-C6E1-4918-A1CB-4AD571846EAE}"/>
    <cellStyle name="Millares 3 3 5" xfId="2040" xr:uid="{FD865E4B-2F43-4D5B-AD20-F529E6623E8A}"/>
    <cellStyle name="Millares 3 3 6" xfId="2471" xr:uid="{99BC1B04-E224-4109-86AF-C255C9814F6B}"/>
    <cellStyle name="Millares 3 4" xfId="1482" xr:uid="{19A9C46A-5B52-456B-8FDF-2C6392E2B8AC}"/>
    <cellStyle name="Millares 3 5" xfId="1483" xr:uid="{44B10B4D-C71F-45A8-A5FC-8579F4A55E42}"/>
    <cellStyle name="Millares 3 5 2" xfId="1884" xr:uid="{9517D1CC-84EF-40A4-B2A0-77E0400101DA}"/>
    <cellStyle name="Millares 3 5 2 2" xfId="2336" xr:uid="{C2DFAD1F-B286-4076-9033-9831BA579A50}"/>
    <cellStyle name="Millares 3 5 2 3" xfId="2732" xr:uid="{4258AD56-EB9B-481D-B51B-BC1AA3D635F3}"/>
    <cellStyle name="Millares 3 5 3" xfId="1778" xr:uid="{6BF0FC5D-8BEC-490B-9A68-A21221ABDEBE}"/>
    <cellStyle name="Millares 3 5 3 2" xfId="2230" xr:uid="{42B5EE59-61BA-43AB-A053-83136639EAE0}"/>
    <cellStyle name="Millares 3 5 3 3" xfId="2626" xr:uid="{DADF4F7D-CE9C-48A4-81A3-CB5C53108601}"/>
    <cellStyle name="Millares 3 5 4" xfId="1762" xr:uid="{309C1318-8A22-4DC6-B447-510902D4EF0A}"/>
    <cellStyle name="Millares 3 5 4 2" xfId="2214" xr:uid="{686129E5-5DA7-49CA-AB5D-BF2C40E082E9}"/>
    <cellStyle name="Millares 3 5 4 3" xfId="2610" xr:uid="{8F553320-3EEA-4D13-B7A8-A8164AE220FB}"/>
    <cellStyle name="Millares 3 5 5" xfId="2070" xr:uid="{C13B7426-B8F4-4BCE-964C-20132EAB074F}"/>
    <cellStyle name="Millares 3 5 6" xfId="2479" xr:uid="{02B06921-6D3E-44F5-9E62-367DB06462F9}"/>
    <cellStyle name="Millares 3 6" xfId="1654" xr:uid="{564E2A16-DDD7-4E79-96C7-DA98FAC11A48}"/>
    <cellStyle name="Millares 3 7" xfId="1077" xr:uid="{A9F12948-BF6C-45AF-BE92-7FAF83AFB8E3}"/>
    <cellStyle name="Millares 3 7 2" xfId="1848" xr:uid="{B71F3CEA-B4E7-4AB1-852A-55410F859F3F}"/>
    <cellStyle name="Millares 3 7 2 2" xfId="2300" xr:uid="{0E28F488-1204-4C83-A33C-37BF4E82C2C3}"/>
    <cellStyle name="Millares 3 7 2 3" xfId="2696" xr:uid="{95B2E2D3-EB8B-4750-902F-C94648495882}"/>
    <cellStyle name="Millares 3 7 3" xfId="1704" xr:uid="{FF6517CA-4FB5-46A6-B4EC-EC729F42C656}"/>
    <cellStyle name="Millares 3 7 3 2" xfId="2156" xr:uid="{911BD7DA-C039-49F9-BFD0-0B210F13A371}"/>
    <cellStyle name="Millares 3 7 3 3" xfId="2552" xr:uid="{F7BCB0AD-957A-4E1D-8E05-601FE2612DE9}"/>
    <cellStyle name="Millares 3 7 4" xfId="1958" xr:uid="{4B9F73C6-25BD-4312-BC2A-22994D042DC6}"/>
    <cellStyle name="Millares 3 7 5" xfId="2449" xr:uid="{BBC218A4-AA58-40DC-B8F9-89EF04B97940}"/>
    <cellStyle name="Millares 3 8" xfId="1702" xr:uid="{8CE2F76C-BA5D-4018-90F2-F45F9692261D}"/>
    <cellStyle name="Millares 3 8 2" xfId="2154" xr:uid="{7354CEFD-A496-4803-AD0D-B5BC10624006}"/>
    <cellStyle name="Millares 3 8 3" xfId="2550" xr:uid="{14C80DC5-246D-4DBC-B617-5E87A3DB2355}"/>
    <cellStyle name="Millares 3 9" xfId="1071" xr:uid="{F09774A3-E606-4D77-9C20-149EDCE6416A}"/>
    <cellStyle name="Millares 30" xfId="1484" xr:uid="{F68C8812-BCCB-415D-8BAC-4882CA62C724}"/>
    <cellStyle name="Millares 30 2" xfId="1885" xr:uid="{3514377F-147B-40BA-AEBF-23F94E39D9A3}"/>
    <cellStyle name="Millares 30 2 2" xfId="2337" xr:uid="{AE8651F4-CAF4-4954-BEB3-EC34904EC841}"/>
    <cellStyle name="Millares 30 2 3" xfId="2733" xr:uid="{98AE750F-CB92-4D57-B091-DF6EFBEB0F50}"/>
    <cellStyle name="Millares 30 3" xfId="1779" xr:uid="{35AAC52B-D332-4148-8E71-717595DAAD47}"/>
    <cellStyle name="Millares 30 3 2" xfId="2231" xr:uid="{BAE6009D-8F6F-40E5-AE95-62E94D421163}"/>
    <cellStyle name="Millares 30 3 3" xfId="2627" xr:uid="{75BB01C2-D14D-4340-86F4-F850B9E48276}"/>
    <cellStyle name="Millares 30 4" xfId="1812" xr:uid="{7E9DCF78-5773-47C8-B3E7-3521DB21E0F0}"/>
    <cellStyle name="Millares 30 4 2" xfId="2264" xr:uid="{71B4A114-6A0F-4348-8EEF-B6C9D8D99179}"/>
    <cellStyle name="Millares 30 4 3" xfId="2660" xr:uid="{A3FB2397-13B8-498F-B78F-59CCF10CD941}"/>
    <cellStyle name="Millares 30 5" xfId="2071" xr:uid="{3911A1DB-4588-48B7-819E-10BD800C8F6B}"/>
    <cellStyle name="Millares 30 6" xfId="2480" xr:uid="{FB01DF4D-6086-453D-90BA-1B04DAF01624}"/>
    <cellStyle name="Millares 31" xfId="1485" xr:uid="{492A833E-29F2-42B7-BA3F-71C975D06FC4}"/>
    <cellStyle name="Millares 31 2" xfId="1886" xr:uid="{99DDB1F3-31E6-4CD6-BA7B-1BAE04575BD1}"/>
    <cellStyle name="Millares 31 2 2" xfId="2338" xr:uid="{BE6C0D11-FE6A-4AF0-A5E0-C89C0C9F11B4}"/>
    <cellStyle name="Millares 31 2 3" xfId="2734" xr:uid="{0907A0A5-A676-4965-B25E-965D0EC291E6}"/>
    <cellStyle name="Millares 31 3" xfId="1780" xr:uid="{771E8F18-15FE-4542-BB4B-8C93792EC687}"/>
    <cellStyle name="Millares 31 3 2" xfId="2232" xr:uid="{C309D878-02FB-4B5B-AC1A-6EDAC59210CC}"/>
    <cellStyle name="Millares 31 3 3" xfId="2628" xr:uid="{346FEB2A-E0E5-4868-A003-61DF9DD92ED9}"/>
    <cellStyle name="Millares 31 4" xfId="1814" xr:uid="{BEB0807D-A43F-4E73-9818-D26B989F603A}"/>
    <cellStyle name="Millares 31 4 2" xfId="2266" xr:uid="{C2F9A263-FC10-446F-844C-44A77010F2A7}"/>
    <cellStyle name="Millares 31 4 3" xfId="2662" xr:uid="{3EF337DF-3903-471D-BC48-0890E7C51CC6}"/>
    <cellStyle name="Millares 31 5" xfId="2072" xr:uid="{10F6965F-ED91-4172-8487-EDD3DFB4DCDB}"/>
    <cellStyle name="Millares 31 6" xfId="2481" xr:uid="{1561512F-9E73-4ED0-86C5-985922EE1860}"/>
    <cellStyle name="Millares 32" xfId="1486" xr:uid="{686CA858-EE03-4806-B2CE-74C18560343B}"/>
    <cellStyle name="Millares 32 2" xfId="1887" xr:uid="{BD667EFB-B270-4959-813F-F2DD501DD9AF}"/>
    <cellStyle name="Millares 32 2 2" xfId="2339" xr:uid="{A0114451-DA73-47DB-A865-AAB674EFF7D6}"/>
    <cellStyle name="Millares 32 2 3" xfId="2735" xr:uid="{E6B5D2F9-CFC9-4FB3-BB78-8432AAABF47C}"/>
    <cellStyle name="Millares 32 3" xfId="1781" xr:uid="{4D38DC04-0988-4FC3-B2AB-AF6C227D4B12}"/>
    <cellStyle name="Millares 32 3 2" xfId="2233" xr:uid="{0522A571-C814-45FF-A014-DCDFCB6610B1}"/>
    <cellStyle name="Millares 32 3 3" xfId="2629" xr:uid="{282DC4DD-A992-4F49-9DCA-637EFC425FEC}"/>
    <cellStyle name="Millares 32 4" xfId="1760" xr:uid="{0AD5D068-38B7-4DED-9B03-941897B8A94C}"/>
    <cellStyle name="Millares 32 4 2" xfId="2212" xr:uid="{F06D07CB-46F8-4881-87F5-C7044323FF0D}"/>
    <cellStyle name="Millares 32 4 3" xfId="2608" xr:uid="{F8C411C4-92B0-4290-A9C9-6750D21F5E4E}"/>
    <cellStyle name="Millares 32 5" xfId="2073" xr:uid="{C27F2A4A-0EBD-4D25-89A8-E4AA5668E8C1}"/>
    <cellStyle name="Millares 32 6" xfId="2482" xr:uid="{94BF8196-DE01-4C84-95F1-9404453E54DB}"/>
    <cellStyle name="Millares 33" xfId="1487" xr:uid="{42478AA5-E756-4837-A2BD-C81B128067E8}"/>
    <cellStyle name="Millares 33 2" xfId="1888" xr:uid="{9646E567-50AF-4FE7-AE14-8B44FCEA1166}"/>
    <cellStyle name="Millares 33 2 2" xfId="2340" xr:uid="{6C468980-3B3B-4857-8350-5ADE70B5935F}"/>
    <cellStyle name="Millares 33 2 3" xfId="2736" xr:uid="{5A4D4DCA-528F-4229-BB82-FB38D81FBAB9}"/>
    <cellStyle name="Millares 33 3" xfId="1782" xr:uid="{D72984AF-258A-4F99-9333-E1A6715E19AD}"/>
    <cellStyle name="Millares 33 3 2" xfId="2234" xr:uid="{1A4AC8BE-8737-4244-9842-D528ED00505D}"/>
    <cellStyle name="Millares 33 3 3" xfId="2630" xr:uid="{E4ADC065-01C6-4702-8F83-32240963D2D6}"/>
    <cellStyle name="Millares 33 4" xfId="1746" xr:uid="{A913C8DB-C372-4E6A-8B66-DD9FEB50B6C0}"/>
    <cellStyle name="Millares 33 4 2" xfId="2198" xr:uid="{5523F5D3-08ED-4E20-86D9-BAA03208754A}"/>
    <cellStyle name="Millares 33 4 3" xfId="2594" xr:uid="{0662FAF2-235F-45B2-9A48-DAF639412B9E}"/>
    <cellStyle name="Millares 33 5" xfId="2074" xr:uid="{B0B7E444-B8FF-4C16-8EB3-B67AFC6F2C31}"/>
    <cellStyle name="Millares 33 6" xfId="2483" xr:uid="{20EBE077-0B73-4C5D-99E8-B8D1A22EFAE3}"/>
    <cellStyle name="Millares 34" xfId="1488" xr:uid="{447B5196-1E34-420D-9DF8-9B022B0BB273}"/>
    <cellStyle name="Millares 34 2" xfId="1889" xr:uid="{F8489D75-6D10-4DA1-B768-3FC910FAA1EC}"/>
    <cellStyle name="Millares 34 2 2" xfId="2341" xr:uid="{80EEB651-796E-4F01-837C-781DFB48AE0D}"/>
    <cellStyle name="Millares 34 2 3" xfId="2737" xr:uid="{5927391D-C951-4E1E-8C66-6320CD0F02A7}"/>
    <cellStyle name="Millares 34 3" xfId="1783" xr:uid="{F8CEAA45-82E0-4205-9067-5E420142338C}"/>
    <cellStyle name="Millares 34 3 2" xfId="2235" xr:uid="{F466D88E-8823-4932-8E59-4A9222C2059C}"/>
    <cellStyle name="Millares 34 3 3" xfId="2631" xr:uid="{F6112018-6D2B-4F31-BE51-998FCE67349F}"/>
    <cellStyle name="Millares 34 4" xfId="1768" xr:uid="{549FAB92-2355-4AC3-9ABA-95B14510A300}"/>
    <cellStyle name="Millares 34 4 2" xfId="2220" xr:uid="{7631D024-A5EF-48ED-AC45-229D8A265CB3}"/>
    <cellStyle name="Millares 34 4 3" xfId="2616" xr:uid="{BA1E2AE8-7672-4B2F-8868-0F04D26310D1}"/>
    <cellStyle name="Millares 34 5" xfId="2075" xr:uid="{9DEC0A4A-EB2E-45F3-AAE6-642ED32DB17B}"/>
    <cellStyle name="Millares 34 6" xfId="2484" xr:uid="{9C672A58-E349-4942-9D59-4F7C4729F62C}"/>
    <cellStyle name="Millares 35" xfId="1489" xr:uid="{91AFAF1E-D708-45FD-8690-DAFC92A431D4}"/>
    <cellStyle name="Millares 36" xfId="1490" xr:uid="{0BC12D3C-8D32-4A86-BC1E-146D5BF360EF}"/>
    <cellStyle name="Millares 37" xfId="1491" xr:uid="{184869D9-3FF8-4124-9478-C8E6B06DD4A0}"/>
    <cellStyle name="Millares 37 2" xfId="1890" xr:uid="{FC3E23E4-34E0-4CE5-8711-6F02D2F43D2F}"/>
    <cellStyle name="Millares 37 2 2" xfId="2342" xr:uid="{C80B6DEB-167A-4103-B634-46867BCD72B1}"/>
    <cellStyle name="Millares 37 2 3" xfId="2738" xr:uid="{35453C58-A260-438F-BBA3-63A8A58F9EDC}"/>
    <cellStyle name="Millares 37 3" xfId="1785" xr:uid="{FB4CDBE3-402E-449A-999F-3D29C3369D64}"/>
    <cellStyle name="Millares 37 3 2" xfId="2237" xr:uid="{21122E0F-A114-4E52-9102-BDC75C07949E}"/>
    <cellStyle name="Millares 37 3 3" xfId="2633" xr:uid="{DCE66834-4460-44CE-8371-8B0DF291743F}"/>
    <cellStyle name="Millares 37 4" xfId="1816" xr:uid="{55AF72CB-09FA-415C-9D3B-3DFD5354CCE6}"/>
    <cellStyle name="Millares 37 4 2" xfId="2268" xr:uid="{F5631875-0FED-4114-8319-D64C16F7B418}"/>
    <cellStyle name="Millares 37 4 3" xfId="2664" xr:uid="{FCAA3F64-533E-4FA6-9DBB-9B262AC0CEB2}"/>
    <cellStyle name="Millares 37 5" xfId="2076" xr:uid="{0186448E-FDDA-4621-A9DA-8EB3BD6F9019}"/>
    <cellStyle name="Millares 37 6" xfId="2485" xr:uid="{6D7EF897-B563-4839-BA98-9BA8A73C4418}"/>
    <cellStyle name="Millares 38" xfId="1492" xr:uid="{47ACC078-D5C6-462C-B863-5893A5045F04}"/>
    <cellStyle name="Millares 38 2" xfId="1891" xr:uid="{F269C7F2-E5FF-40A2-AF87-81138725388D}"/>
    <cellStyle name="Millares 38 2 2" xfId="2343" xr:uid="{E6E9BD98-4A0F-4E50-A404-3BF939B7D129}"/>
    <cellStyle name="Millares 38 2 3" xfId="2739" xr:uid="{F4A4E223-B957-4416-ACEB-EC140A8D0B6E}"/>
    <cellStyle name="Millares 38 3" xfId="1786" xr:uid="{5269798F-D8AA-4D6F-A3F9-BDE8D2538E80}"/>
    <cellStyle name="Millares 38 3 2" xfId="2238" xr:uid="{09FCC8B9-EF33-4C37-8E78-ECFE5CF84423}"/>
    <cellStyle name="Millares 38 3 3" xfId="2634" xr:uid="{080AC983-2CA3-471D-9843-D389676C6AD1}"/>
    <cellStyle name="Millares 38 4" xfId="1769" xr:uid="{15D8CB5B-2C42-49E1-B5D3-187F4F8D8765}"/>
    <cellStyle name="Millares 38 4 2" xfId="2221" xr:uid="{F3D21734-F4EF-4C91-9C12-FF9B5932FC37}"/>
    <cellStyle name="Millares 38 4 3" xfId="2617" xr:uid="{E9723712-ACE6-4EF4-A492-61FDEAC5A048}"/>
    <cellStyle name="Millares 38 5" xfId="2077" xr:uid="{92E740C5-AED2-4C03-932E-EC5010048185}"/>
    <cellStyle name="Millares 38 6" xfId="2486" xr:uid="{BF0B3220-7CDA-4554-A83C-321D939D969D}"/>
    <cellStyle name="Millares 39" xfId="1493" xr:uid="{F3800569-05A7-42CA-99C5-BAC9827BB824}"/>
    <cellStyle name="Millares 39 2" xfId="1892" xr:uid="{64FCDEBC-7593-435B-A3CE-10A8E9B3A19E}"/>
    <cellStyle name="Millares 39 2 2" xfId="2344" xr:uid="{0C24C15E-81C3-40A2-A700-4392D7AB9EF4}"/>
    <cellStyle name="Millares 39 2 3" xfId="2740" xr:uid="{93358DC0-B247-4409-BFD8-22D534887D03}"/>
    <cellStyle name="Millares 39 3" xfId="1787" xr:uid="{A7102419-A523-4388-9A26-6CA382B14792}"/>
    <cellStyle name="Millares 39 3 2" xfId="2239" xr:uid="{635E649A-F790-4A4D-8D68-0B1B803C622A}"/>
    <cellStyle name="Millares 39 3 3" xfId="2635" xr:uid="{236F1C1D-AA46-4943-89D7-1CAAAABD4CEF}"/>
    <cellStyle name="Millares 39 4" xfId="1947" xr:uid="{176209B7-05FD-4548-933A-9827AFE8A25E}"/>
    <cellStyle name="Millares 39 4 2" xfId="2399" xr:uid="{AEACFFD3-19C1-4831-AE77-DCDFECBFB4D9}"/>
    <cellStyle name="Millares 39 4 3" xfId="2795" xr:uid="{83498A46-548E-4378-985D-36DBEB9C25D5}"/>
    <cellStyle name="Millares 39 5" xfId="2078" xr:uid="{E569B0A4-6D76-4CBF-97C4-16E2D1409136}"/>
    <cellStyle name="Millares 39 6" xfId="2487" xr:uid="{F30CC699-80C9-4E48-AD76-51C6D29F27C8}"/>
    <cellStyle name="Millares 4" xfId="879" xr:uid="{00000000-0005-0000-0000-00006A030000}"/>
    <cellStyle name="Millares 4 2" xfId="880" xr:uid="{00000000-0005-0000-0000-00006B030000}"/>
    <cellStyle name="Millares 4 2 2" xfId="1873" xr:uid="{25E241BE-EB07-4D9F-9C17-8FC002DE5375}"/>
    <cellStyle name="Millares 4 2 2 2" xfId="2325" xr:uid="{6873CC6B-A755-4313-94ED-6D00B0C9F8DB}"/>
    <cellStyle name="Millares 4 2 2 3" xfId="2721" xr:uid="{3639573B-E386-4A24-8015-B4DC2B0BF647}"/>
    <cellStyle name="Millares 4 2 3" xfId="1750" xr:uid="{07BCF002-A0B9-45B1-A8A6-C974CA9780BE}"/>
    <cellStyle name="Millares 4 2 3 2" xfId="2202" xr:uid="{AAB3C059-55FB-4A54-91F6-5C11E68C99A1}"/>
    <cellStyle name="Millares 4 2 3 3" xfId="2598" xr:uid="{A57E67D5-19BC-4217-BEB4-8C4A58253A41}"/>
    <cellStyle name="Millares 4 2 4" xfId="1820" xr:uid="{7943065C-1036-4B07-8985-5D590C877066}"/>
    <cellStyle name="Millares 4 2 4 2" xfId="2272" xr:uid="{5E6D9D1D-9AE7-422D-8366-083CC9C98C07}"/>
    <cellStyle name="Millares 4 2 4 3" xfId="2668" xr:uid="{F861DF1D-577A-49B1-B597-5154250F5DCD}"/>
    <cellStyle name="Millares 4 2 5" xfId="2041" xr:uid="{562A058B-1FF2-42A0-B557-5239345E2700}"/>
    <cellStyle name="Millares 4 2 6" xfId="2472" xr:uid="{259A4A7C-CA65-4EED-B1C0-1F284BF4E312}"/>
    <cellStyle name="Millares 4 2 7" xfId="1115" xr:uid="{1D934C7D-8AE3-4BA8-8AA2-119C839A58E9}"/>
    <cellStyle name="Millares 4 3" xfId="1078" xr:uid="{AC1C248A-204C-4679-B877-E2754F641EF0}"/>
    <cellStyle name="Millares 40" xfId="1649" xr:uid="{857D9089-80D4-431E-8311-A2F78E272722}"/>
    <cellStyle name="Millares 40 2" xfId="1670" xr:uid="{9FA6C620-A9B3-41E0-9EDA-F91CA0A75388}"/>
    <cellStyle name="Millares 40 2 2" xfId="1937" xr:uid="{685139D7-95B2-4A43-904C-3AB79D7413FC}"/>
    <cellStyle name="Millares 40 2 2 2" xfId="2389" xr:uid="{5E90A21B-71B8-4BBF-8671-4644AF2D0751}"/>
    <cellStyle name="Millares 40 2 2 3" xfId="2785" xr:uid="{A3579362-C2EB-4F8A-9A50-F1B6500BAE32}"/>
    <cellStyle name="Millares 40 2 3" xfId="1838" xr:uid="{E5E9647D-D9C1-4F26-9A85-971EFD082B61}"/>
    <cellStyle name="Millares 40 2 3 2" xfId="2290" xr:uid="{4AF38B9A-AB8E-4769-8A71-83BB53CB3AC9}"/>
    <cellStyle name="Millares 40 2 3 3" xfId="2686" xr:uid="{F6E16C8D-BA25-443F-9CC3-0929545FA411}"/>
    <cellStyle name="Millares 40 2 4" xfId="2125" xr:uid="{0D144089-E59E-4D35-8D00-98F6C758C9C9}"/>
    <cellStyle name="Millares 40 2 5" xfId="2521" xr:uid="{9875A23B-5C0C-43EE-95B9-9521DD51CD20}"/>
    <cellStyle name="Millares 40 3" xfId="1918" xr:uid="{03A84C99-862E-4938-8FB3-BB4EAEF26D36}"/>
    <cellStyle name="Millares 40 3 2" xfId="2370" xr:uid="{EEB54A6B-8BBC-48EF-B08C-F4D45F464623}"/>
    <cellStyle name="Millares 40 3 3" xfId="2766" xr:uid="{48CC691D-F83B-4BAA-8C65-A851AB1C0B19}"/>
    <cellStyle name="Millares 40 4" xfId="1823" xr:uid="{7C993E88-E7D8-44F7-98E8-BE701B2F3F2B}"/>
    <cellStyle name="Millares 40 4 2" xfId="2275" xr:uid="{2B98BC6D-6670-4087-BBBC-AFB13A4181D6}"/>
    <cellStyle name="Millares 40 4 3" xfId="2671" xr:uid="{DE2396FF-3D9A-49F4-A403-902277FC9296}"/>
    <cellStyle name="Millares 40 5" xfId="1692" xr:uid="{FD9DEF4D-A3E7-4F6D-94F5-6EFA57326FB9}"/>
    <cellStyle name="Millares 40 5 2" xfId="2145" xr:uid="{21F9F50D-61F1-4B7C-9D75-CC9127C69B51}"/>
    <cellStyle name="Millares 40 5 3" xfId="2541" xr:uid="{8AF0F07B-098B-4180-86DF-4717A8A3DEA1}"/>
    <cellStyle name="Millares 40 6" xfId="2110" xr:uid="{F1199674-5FEA-4C4B-99B1-041113A60AFA}"/>
    <cellStyle name="Millares 40 7" xfId="2511" xr:uid="{FEEF2221-7363-44F8-BC9B-EC2E75E23EAA}"/>
    <cellStyle name="Millares 41" xfId="1666" xr:uid="{64519D8C-247C-4419-96E7-5F5AC26A3E9A}"/>
    <cellStyle name="Millares 41 2" xfId="1671" xr:uid="{5F34D264-07A5-4C74-892A-DACD846D1EC8}"/>
    <cellStyle name="Millares 41 2 2" xfId="1943" xr:uid="{4E1A44E9-D72C-4DDA-B465-E74526507778}"/>
    <cellStyle name="Millares 41 2 2 2" xfId="2395" xr:uid="{CA33E93E-DB73-4E23-9E28-DB8828BCAAA0}"/>
    <cellStyle name="Millares 41 2 2 3" xfId="2791" xr:uid="{54BB54E9-A22E-4FA1-99A5-5DB013F2DB0B}"/>
    <cellStyle name="Millares 41 2 3" xfId="1844" xr:uid="{65478723-66AD-4C17-9056-13A1553E8330}"/>
    <cellStyle name="Millares 41 2 3 2" xfId="2296" xr:uid="{0B85F861-7037-446D-A301-2EFC71219A43}"/>
    <cellStyle name="Millares 41 2 3 3" xfId="2692" xr:uid="{E4FFF871-CFA2-4995-A16D-076472E2AEF4}"/>
    <cellStyle name="Millares 41 2 4" xfId="2126" xr:uid="{30FA9FCD-B893-4E04-8D34-987E9579821A}"/>
    <cellStyle name="Millares 41 2 5" xfId="2522" xr:uid="{0383921D-5443-4A62-9708-AE4DEC619E02}"/>
    <cellStyle name="Millares 41 3" xfId="1928" xr:uid="{E02018C5-9482-45E0-9079-653C4A749C4E}"/>
    <cellStyle name="Millares 41 3 2" xfId="2380" xr:uid="{56CDD0E9-AD6B-4C0E-950C-4755848C4965}"/>
    <cellStyle name="Millares 41 3 3" xfId="2776" xr:uid="{46EBE9BA-56BD-44F2-96A1-9C75306CD2BF}"/>
    <cellStyle name="Millares 41 4" xfId="1829" xr:uid="{2581F744-A8AA-4597-AE95-2BAD1D2E3769}"/>
    <cellStyle name="Millares 41 4 2" xfId="2281" xr:uid="{185F7E1B-C1C8-4AE0-A33A-1AD74D19A1E8}"/>
    <cellStyle name="Millares 41 4 3" xfId="2677" xr:uid="{87826CEE-131B-44B0-B71A-EDC4C1DCCFB2}"/>
    <cellStyle name="Millares 41 5" xfId="1698" xr:uid="{1BF1A86E-F5E5-4F5F-9740-DF6938772602}"/>
    <cellStyle name="Millares 41 5 2" xfId="2151" xr:uid="{52CC1A5A-5A93-4391-BF67-81E74B25A6D2}"/>
    <cellStyle name="Millares 41 5 3" xfId="2547" xr:uid="{671F9107-39C3-4339-809D-B563F825033E}"/>
    <cellStyle name="Millares 41 6" xfId="2121" xr:uid="{F24137B0-53B6-41AC-AFE4-F8996C203849}"/>
    <cellStyle name="Millares 41 7" xfId="2517" xr:uid="{DFA61EDA-F4C7-4AF4-AE18-711B7C88A97D}"/>
    <cellStyle name="Millares 42" xfId="1665" xr:uid="{1C7243D9-0DDC-42FB-B7AE-BE67183093E6}"/>
    <cellStyle name="Millares 42 2" xfId="1672" xr:uid="{9BE4C6E3-DB5C-460B-94EC-0CF2E70F2A66}"/>
    <cellStyle name="Millares 42 2 2" xfId="1942" xr:uid="{763C9550-C201-44F0-86F0-905B29C61DC2}"/>
    <cellStyle name="Millares 42 2 2 2" xfId="2394" xr:uid="{934B86F0-B1D2-42A3-8773-327AB32BE186}"/>
    <cellStyle name="Millares 42 2 2 3" xfId="2790" xr:uid="{7B88EB96-7700-45A6-8B03-B59300D6EAE6}"/>
    <cellStyle name="Millares 42 2 3" xfId="1843" xr:uid="{B5B5B065-7CB4-4E56-9DB6-0E4092481F9C}"/>
    <cellStyle name="Millares 42 2 3 2" xfId="2295" xr:uid="{E4547411-8450-4B30-995A-47B5256BE814}"/>
    <cellStyle name="Millares 42 2 3 3" xfId="2691" xr:uid="{D827DBD7-5134-49BE-AE2A-172ECF16B053}"/>
    <cellStyle name="Millares 42 2 4" xfId="2127" xr:uid="{8672053A-80E6-4613-A453-24A080A4E984}"/>
    <cellStyle name="Millares 42 2 5" xfId="2523" xr:uid="{B1C8786D-03E2-4BAC-81CB-E159B19D7D39}"/>
    <cellStyle name="Millares 42 3" xfId="1927" xr:uid="{13084391-5A56-4CD3-9B9F-360192C463F9}"/>
    <cellStyle name="Millares 42 3 2" xfId="2379" xr:uid="{EDE18B1F-0784-4663-A575-248C3B3463D6}"/>
    <cellStyle name="Millares 42 3 3" xfId="2775" xr:uid="{E6BD2815-BAB0-4231-A506-ED196A150BEA}"/>
    <cellStyle name="Millares 42 4" xfId="1828" xr:uid="{0A128009-359E-4014-AB5E-BAB9E66DF135}"/>
    <cellStyle name="Millares 42 4 2" xfId="2280" xr:uid="{4672AFCE-79C7-45FC-BF54-5F3C0D5D452C}"/>
    <cellStyle name="Millares 42 4 3" xfId="2676" xr:uid="{F9F0C800-8C72-4C0E-A7C8-FAD0E3645C51}"/>
    <cellStyle name="Millares 42 5" xfId="1697" xr:uid="{AA101B8D-1D97-45F8-8A24-1F9C5DC48079}"/>
    <cellStyle name="Millares 42 5 2" xfId="2150" xr:uid="{508E57D2-602C-4C91-BBD7-A6C1B87FAAE4}"/>
    <cellStyle name="Millares 42 5 3" xfId="2546" xr:uid="{69D2AD82-6D27-4C60-8690-3E28F913ED23}"/>
    <cellStyle name="Millares 42 6" xfId="2120" xr:uid="{7D4E9BFB-9F83-4CDF-8621-4B3E2B8EC567}"/>
    <cellStyle name="Millares 42 7" xfId="2516" xr:uid="{8BE421A0-0FA9-4A0B-9FB5-8938588AECBE}"/>
    <cellStyle name="Millares 43" xfId="1069" xr:uid="{6F5704A0-F937-4139-852D-499F06B81A89}"/>
    <cellStyle name="Millares 43 2" xfId="1660" xr:uid="{63DFE19F-505C-41A7-ACE9-FE33AFD47B6F}"/>
    <cellStyle name="Millares 43 2 2" xfId="1922" xr:uid="{506B31C8-AC86-4C20-9FA1-5EF834EA4CB1}"/>
    <cellStyle name="Millares 43 2 2 2" xfId="2374" xr:uid="{FA7B36BC-C977-41AC-9B7A-2976139ABABA}"/>
    <cellStyle name="Millares 43 2 2 3" xfId="2770" xr:uid="{97B00232-7176-4FE6-B654-C542B36B80C8}"/>
    <cellStyle name="Millares 43 2 3" xfId="1827" xr:uid="{3CC12BDF-54A9-4866-9E4C-7C775A291262}"/>
    <cellStyle name="Millares 43 2 3 2" xfId="2279" xr:uid="{6A04625B-9A71-4FE5-8600-DEDA748AC3BA}"/>
    <cellStyle name="Millares 43 2 3 3" xfId="2675" xr:uid="{C9C91731-3149-4288-BB04-44750B236619}"/>
    <cellStyle name="Millares 43 2 4" xfId="2116" xr:uid="{48F9983F-B0AF-4805-953B-1D952B9E824B}"/>
    <cellStyle name="Millares 43 2 5" xfId="2515" xr:uid="{67EB07BA-3668-43AC-9A31-7285CD633158}"/>
    <cellStyle name="Millares 43 3" xfId="1673" xr:uid="{D105C241-7C64-4635-B5B7-1B2662436593}"/>
    <cellStyle name="Millares 43 3 2" xfId="1941" xr:uid="{A5313394-E5A3-4812-8CA5-73578F313830}"/>
    <cellStyle name="Millares 43 3 2 2" xfId="2393" xr:uid="{87F5FBEC-5279-40E8-9719-79FDF22192C5}"/>
    <cellStyle name="Millares 43 3 2 3" xfId="2789" xr:uid="{1E3F2124-F7EA-4BB2-AD61-35466D17105A}"/>
    <cellStyle name="Millares 43 3 3" xfId="1842" xr:uid="{03BAEF7C-1B0E-4245-9353-B3869EF57BA3}"/>
    <cellStyle name="Millares 43 3 3 2" xfId="2294" xr:uid="{70E17242-72E0-4EDB-9D29-3523AC6327DD}"/>
    <cellStyle name="Millares 43 3 3 3" xfId="2690" xr:uid="{F30D688F-CC73-4F17-9356-61312C4937DD}"/>
    <cellStyle name="Millares 43 3 4" xfId="2128" xr:uid="{E605DE48-EEFD-46C0-88A7-437220A31F2D}"/>
    <cellStyle name="Millares 43 3 5" xfId="2524" xr:uid="{7A701681-2EA8-4A37-A5B2-334FCDCD12C0}"/>
    <cellStyle name="Millares 43 4" xfId="1845" xr:uid="{2C994E05-52AE-492F-AF5F-E306B837ACEE}"/>
    <cellStyle name="Millares 43 4 2" xfId="2297" xr:uid="{16FD7D10-94B3-446C-9DCD-0FD549F751E9}"/>
    <cellStyle name="Millares 43 4 3" xfId="2693" xr:uid="{64C66CE3-3349-4FC2-B27A-2A120E857906}"/>
    <cellStyle name="Millares 43 5" xfId="1701" xr:uid="{EB6A301E-5BAC-452C-B198-8895B9446018}"/>
    <cellStyle name="Millares 43 5 2" xfId="2153" xr:uid="{58DD2B0B-B5E8-42BE-8F3E-3F9ED9A96A57}"/>
    <cellStyle name="Millares 43 5 3" xfId="2549" xr:uid="{B303E329-AABE-4FF2-BFB9-465922C205E2}"/>
    <cellStyle name="Millares 43 6" xfId="1696" xr:uid="{C9A8C30B-7649-4ACD-A9BD-400C47D76D83}"/>
    <cellStyle name="Millares 43 6 2" xfId="2149" xr:uid="{04F02486-996E-44B1-88E0-44BD8BD4751A}"/>
    <cellStyle name="Millares 43 6 3" xfId="2545" xr:uid="{90FBC082-9C72-4882-BCB2-BC36DCCF412D}"/>
    <cellStyle name="Millares 43 7" xfId="1955" xr:uid="{4383E4DE-FC8D-46A8-843D-C8A4B2679E81}"/>
    <cellStyle name="Millares 43 8" xfId="2446" xr:uid="{F6EDC82D-E813-4573-864C-E34C58D2F7B2}"/>
    <cellStyle name="Millares 44" xfId="1846" xr:uid="{B045EEA0-43FD-43BE-A63D-8194ACD9B1AD}"/>
    <cellStyle name="Millares 44 2" xfId="2298" xr:uid="{97886589-6CB5-452E-ACC3-3EF7E8CB9090}"/>
    <cellStyle name="Millares 44 3" xfId="2694" xr:uid="{E28C376E-CF10-4FE1-A52E-211F492CE15F}"/>
    <cellStyle name="Millares 45" xfId="1924" xr:uid="{B71BE731-3BFD-48D4-B8B9-E310B1A05A13}"/>
    <cellStyle name="Millares 45 2" xfId="2376" xr:uid="{98BD81C2-612C-4980-8B0E-B1150EBCBF88}"/>
    <cellStyle name="Millares 45 3" xfId="2772" xr:uid="{8669CFE8-10CD-41D2-B941-01E63F92E5BB}"/>
    <cellStyle name="Millares 46" xfId="1945" xr:uid="{9926626A-941E-4EE8-B484-0E8C9DBDD70E}"/>
    <cellStyle name="Millares 46 2" xfId="2397" xr:uid="{422F5971-8271-4162-891D-87E05DBA2E35}"/>
    <cellStyle name="Millares 46 3" xfId="2793" xr:uid="{C5F7DE4B-3E8E-46E7-A625-902530031377}"/>
    <cellStyle name="Millares 47" xfId="1881" xr:uid="{78F310F1-9A31-4F91-AD00-FA825D505B50}"/>
    <cellStyle name="Millares 47 2" xfId="2333" xr:uid="{B9F512AB-FD0D-4B95-8882-39C2BA3EED7C}"/>
    <cellStyle name="Millares 47 3" xfId="2729" xr:uid="{6A97BE77-B038-4E67-859F-832CA00C0875}"/>
    <cellStyle name="Millares 48" xfId="1849" xr:uid="{009E3797-6A8C-42F1-8BEF-810B82F700E0}"/>
    <cellStyle name="Millares 48 2" xfId="2301" xr:uid="{00845A70-840B-4C6B-BE53-2BFB636908E0}"/>
    <cellStyle name="Millares 48 3" xfId="2697" xr:uid="{A4C2DD37-FCDA-4658-9ED5-44D62D18CB92}"/>
    <cellStyle name="Millares 49" xfId="1878" xr:uid="{EF3F901E-9C12-4C26-B2A4-8585CCE8D5D7}"/>
    <cellStyle name="Millares 49 2" xfId="2330" xr:uid="{F6D93AB0-2C7D-4C5C-A7C1-207D16EE02CE}"/>
    <cellStyle name="Millares 49 3" xfId="2726" xr:uid="{6174562E-5E7B-40F6-9FDE-527CF81314A4}"/>
    <cellStyle name="Millares 5" xfId="881" xr:uid="{00000000-0005-0000-0000-00006C030000}"/>
    <cellStyle name="Millares 5 2" xfId="1117" xr:uid="{6DD15F18-2E2F-4A88-9EA9-8A3E2A03B157}"/>
    <cellStyle name="Millares 5 3" xfId="1118" xr:uid="{7C32AB1D-FD24-40B7-B032-92D4B2C068C4}"/>
    <cellStyle name="Millares 5 4" xfId="1494" xr:uid="{270E315D-8CF6-41FC-B81A-FDE4C351A46F}"/>
    <cellStyle name="Millares 5 5" xfId="1116" xr:uid="{93F9E741-7236-484B-A50B-C1D54AACF91A}"/>
    <cellStyle name="Millares 50" xfId="1926" xr:uid="{92132590-9C4A-47D3-BE25-377D6389C967}"/>
    <cellStyle name="Millares 50 2" xfId="2378" xr:uid="{AD1C77AF-AAA8-4D49-8572-0A94D557E6F6}"/>
    <cellStyle name="Millares 50 3" xfId="2774" xr:uid="{556B2352-0040-4B7E-BDDD-27F0B0F32B89}"/>
    <cellStyle name="Millares 51" xfId="1908" xr:uid="{6B0080DD-DD1D-49BE-B318-CCEC89059EB8}"/>
    <cellStyle name="Millares 51 2" xfId="2360" xr:uid="{22A3965F-964B-4AD4-8871-2C280F5655A0}"/>
    <cellStyle name="Millares 51 3" xfId="2756" xr:uid="{6A34249A-9A54-4253-AB41-8D83B5C29EC3}"/>
    <cellStyle name="Millares 52" xfId="1703" xr:uid="{437A6D24-988E-4D16-AF8B-5AA06A5371B9}"/>
    <cellStyle name="Millares 52 2" xfId="2155" xr:uid="{A75CF960-1450-4EB7-800D-B38633F3F3BA}"/>
    <cellStyle name="Millares 52 3" xfId="2551" xr:uid="{9E082DDC-8B5A-466B-8ADA-7EA937CCBE56}"/>
    <cellStyle name="Millares 53" xfId="1819" xr:uid="{EA6A60BF-D00E-4536-BF7F-5EE05FE9350B}"/>
    <cellStyle name="Millares 53 2" xfId="2271" xr:uid="{40EEEDCF-F7B5-466F-A1EA-8F68EAEFC579}"/>
    <cellStyle name="Millares 53 3" xfId="2667" xr:uid="{2EAC9FFE-A906-4104-8410-85753224B8F4}"/>
    <cellStyle name="Millares 54" xfId="1949" xr:uid="{01DF6BA0-8D68-4A63-962F-53DFC498951E}"/>
    <cellStyle name="Millares 54 2" xfId="2401" xr:uid="{568477E4-4C37-43D7-89D0-00856AA0B956}"/>
    <cellStyle name="Millares 54 3" xfId="2797" xr:uid="{E7073F17-AB73-4C07-A4A3-A8CC5EF68919}"/>
    <cellStyle name="Millares 55" xfId="1815" xr:uid="{C8BEA881-AA72-4A2F-9285-E3D2E1925131}"/>
    <cellStyle name="Millares 55 2" xfId="2267" xr:uid="{2DC62833-98F8-415E-8BED-5E9B8AA4656E}"/>
    <cellStyle name="Millares 55 3" xfId="2663" xr:uid="{826FFD64-E985-4785-A1BB-8C57F4DAF5F8}"/>
    <cellStyle name="Millares 56" xfId="1706" xr:uid="{181426A2-8355-4EF3-A70A-747D087820B1}"/>
    <cellStyle name="Millares 56 2" xfId="2158" xr:uid="{3802ABEE-C09A-4C56-A8BA-3563CBBC199F}"/>
    <cellStyle name="Millares 56 3" xfId="2554" xr:uid="{D273961A-2465-4343-A384-5C0E63516982}"/>
    <cellStyle name="Millares 57" xfId="1700" xr:uid="{9B9FA834-8811-44E6-82E5-8998E0711E4E}"/>
    <cellStyle name="Millares 57 2" xfId="2152" xr:uid="{14F6604B-96ED-419A-8D0A-9EB612AB12B5}"/>
    <cellStyle name="Millares 57 3" xfId="2548" xr:uid="{52483D63-7567-44E3-AC50-7C2EDA0B1F22}"/>
    <cellStyle name="Millares 58" xfId="1952" xr:uid="{FD61F205-CA9F-4B63-8FFE-3A216062725E}"/>
    <cellStyle name="Millares 58 2" xfId="2404" xr:uid="{9E63AC0E-3813-467A-8431-CB6180BAC153}"/>
    <cellStyle name="Millares 58 3" xfId="2800" xr:uid="{9FC8A0FA-6DE3-4762-9B3E-1F1780E61F12}"/>
    <cellStyle name="Millares 59" xfId="1770" xr:uid="{1C2293B1-89C4-41E1-9FFF-642BDD3B79E7}"/>
    <cellStyle name="Millares 59 2" xfId="2222" xr:uid="{8A84E622-11C8-4984-8D2A-B94CAB931162}"/>
    <cellStyle name="Millares 59 3" xfId="2618" xr:uid="{8C68BAA4-8F77-4A78-9056-F41B0F56CF18}"/>
    <cellStyle name="Millares 6" xfId="882" xr:uid="{00000000-0005-0000-0000-00006D030000}"/>
    <cellStyle name="Millares 6 10" xfId="1119" xr:uid="{6D2105A8-B6D5-45F0-9E4D-0A49032832FD}"/>
    <cellStyle name="Millares 6 2" xfId="1120" xr:uid="{A7DE5C14-1563-45C5-90EA-88CF3F8BACD6}"/>
    <cellStyle name="Millares 6 2 2" xfId="1875" xr:uid="{A629498A-7D89-423C-990B-E9F587FB6685}"/>
    <cellStyle name="Millares 6 2 2 2" xfId="2327" xr:uid="{D9332A52-76D7-497E-8271-F0E181B6A6DC}"/>
    <cellStyle name="Millares 6 2 2 3" xfId="2723" xr:uid="{AD5BCBE4-CC7A-44BB-9111-9C01B7C20C6E}"/>
    <cellStyle name="Millares 6 2 3" xfId="1752" xr:uid="{763E8363-DA48-4BDB-AAD2-A2E3D4A7D9BA}"/>
    <cellStyle name="Millares 6 2 3 2" xfId="2204" xr:uid="{ECCA1F12-1381-44C4-B0D5-AC2D080D0EB6}"/>
    <cellStyle name="Millares 6 2 3 3" xfId="2600" xr:uid="{6D4FBFF8-AC5B-45B2-BF6B-B65A24E4003A}"/>
    <cellStyle name="Millares 6 2 4" xfId="1757" xr:uid="{57AB4321-48F4-4606-854D-B9276604DD0C}"/>
    <cellStyle name="Millares 6 2 4 2" xfId="2209" xr:uid="{99AF5403-D29B-4925-92DD-E1523AAA6776}"/>
    <cellStyle name="Millares 6 2 4 3" xfId="2605" xr:uid="{9E9199B0-5C7C-48AE-94BE-BAFDC4C3D90A}"/>
    <cellStyle name="Millares 6 2 5" xfId="2043" xr:uid="{D72EACCD-B7EC-4E7C-90AE-9178E07CF073}"/>
    <cellStyle name="Millares 6 2 6" xfId="2474" xr:uid="{54F68624-5CD7-4D24-9EB8-D74DAFBF06A8}"/>
    <cellStyle name="Millares 6 3" xfId="1121" xr:uid="{08C08FED-5D07-47B7-8305-FEA00B6A305D}"/>
    <cellStyle name="Millares 6 3 2" xfId="1876" xr:uid="{2798ED6A-2F08-4BC0-9379-88DCD1FB2FE9}"/>
    <cellStyle name="Millares 6 3 2 2" xfId="2328" xr:uid="{CCCEEECA-91F0-49F4-B79C-5B60B7A39553}"/>
    <cellStyle name="Millares 6 3 2 3" xfId="2724" xr:uid="{9093AB4D-274D-4864-B595-7F44B3E2FF83}"/>
    <cellStyle name="Millares 6 3 3" xfId="1753" xr:uid="{907571AC-E476-461E-A216-ADA799B2772A}"/>
    <cellStyle name="Millares 6 3 3 2" xfId="2205" xr:uid="{70F1AC13-D77E-47A5-A898-2882F730119E}"/>
    <cellStyle name="Millares 6 3 3 3" xfId="2601" xr:uid="{3D884F9B-4F9C-49A3-B120-D2B348842A6C}"/>
    <cellStyle name="Millares 6 3 4" xfId="1724" xr:uid="{B033D114-5C83-4E37-A06B-D2C2F175CF9A}"/>
    <cellStyle name="Millares 6 3 4 2" xfId="2176" xr:uid="{D54B74C7-7D24-45A2-9344-968192410B1B}"/>
    <cellStyle name="Millares 6 3 4 3" xfId="2572" xr:uid="{CE2CF830-9885-4B9A-B2B4-3961E1EB4525}"/>
    <cellStyle name="Millares 6 3 5" xfId="2044" xr:uid="{7875EADD-74AA-4804-A2E8-1A248214D86C}"/>
    <cellStyle name="Millares 6 3 6" xfId="2475" xr:uid="{4CF1DD7C-00B5-42F8-8B1F-2D10A0AEE1BE}"/>
    <cellStyle name="Millares 6 4" xfId="1495" xr:uid="{12005EBF-F388-4C11-9618-6A495D6B4A20}"/>
    <cellStyle name="Millares 6 4 2" xfId="1893" xr:uid="{228A3274-C767-4BEE-8763-7F0E98D53B79}"/>
    <cellStyle name="Millares 6 4 2 2" xfId="2345" xr:uid="{B1EEFC61-FAD2-4DBE-945C-2B207373877B}"/>
    <cellStyle name="Millares 6 4 2 3" xfId="2741" xr:uid="{FE8E4240-AFD3-4BB7-9D11-3ED52253C9E9}"/>
    <cellStyle name="Millares 6 4 3" xfId="1788" xr:uid="{75E4A8A6-57D0-4C53-8FA8-66BB0012CFF0}"/>
    <cellStyle name="Millares 6 4 3 2" xfId="2240" xr:uid="{A8665513-A35F-49D7-AAA1-BAEA607AEAD7}"/>
    <cellStyle name="Millares 6 4 3 3" xfId="2636" xr:uid="{F0CCA2E0-E0D5-4331-B674-4B61FD31284C}"/>
    <cellStyle name="Millares 6 4 4" xfId="1775" xr:uid="{89ECC599-3320-4AF3-9EDE-51FC001C4F6B}"/>
    <cellStyle name="Millares 6 4 4 2" xfId="2227" xr:uid="{A02F8142-C3A7-4961-913F-D9369902389A}"/>
    <cellStyle name="Millares 6 4 4 3" xfId="2623" xr:uid="{1ED9FDDC-E20B-4ECA-827E-E5BEB10BA365}"/>
    <cellStyle name="Millares 6 4 5" xfId="2079" xr:uid="{51F4D052-2B35-4E02-A80F-2202F8A61E7B}"/>
    <cellStyle name="Millares 6 4 6" xfId="2488" xr:uid="{6B8224D6-5BA9-4B7E-84E3-A4EA8E7D6E9E}"/>
    <cellStyle name="Millares 6 5" xfId="1874" xr:uid="{7EEB277A-30C1-41FE-BBB3-67708C10B329}"/>
    <cellStyle name="Millares 6 5 2" xfId="2326" xr:uid="{FD774771-DED8-494F-916D-7C47681B4F60}"/>
    <cellStyle name="Millares 6 5 3" xfId="2722" xr:uid="{809493F5-C08E-42F0-BD44-0251E1A7F6B9}"/>
    <cellStyle name="Millares 6 6" xfId="1751" xr:uid="{91ABA322-8B12-4BE6-B95E-3BD357BC0718}"/>
    <cellStyle name="Millares 6 6 2" xfId="2203" xr:uid="{A62D9D74-AACD-4A0C-8FAD-493BD50AD93A}"/>
    <cellStyle name="Millares 6 6 3" xfId="2599" xr:uid="{D106D90B-B0C0-4913-81E3-EEB2F84D56E7}"/>
    <cellStyle name="Millares 6 7" xfId="1946" xr:uid="{66EA8FC0-5891-46A7-96B4-15EA305B9749}"/>
    <cellStyle name="Millares 6 7 2" xfId="2398" xr:uid="{A4AE584C-F243-4E03-B17F-D693A9237C50}"/>
    <cellStyle name="Millares 6 7 3" xfId="2794" xr:uid="{AEEAF61A-4DAA-4679-9C1F-2AB9893454AC}"/>
    <cellStyle name="Millares 6 8" xfId="2042" xr:uid="{6F268F60-88DB-4E8F-B1CD-F4DCCD4B3110}"/>
    <cellStyle name="Millares 6 9" xfId="2473" xr:uid="{D0FB7BC3-2550-4840-9649-6FDE0199A3FA}"/>
    <cellStyle name="Millares 60" xfId="1705" xr:uid="{5B77F9DE-7527-4EA3-B993-4517DBE69D04}"/>
    <cellStyle name="Millares 60 2" xfId="2157" xr:uid="{4200A025-4E9A-427A-A5DF-C0F752DCA49A}"/>
    <cellStyle name="Millares 60 3" xfId="2553" xr:uid="{A1D7A6F8-9B8B-4FDC-A0EA-F6EA91397ED5}"/>
    <cellStyle name="Millares 61" xfId="1758" xr:uid="{05913ECF-F3E7-4A2A-A799-64ABC98E4206}"/>
    <cellStyle name="Millares 61 2" xfId="2210" xr:uid="{08DC62EB-1944-43CB-9D2B-B6FBA02B6CFF}"/>
    <cellStyle name="Millares 61 3" xfId="2606" xr:uid="{315C07FA-FCF1-4B9C-9A8B-03AE70B7B8AD}"/>
    <cellStyle name="Millares 62" xfId="1953" xr:uid="{52F7942B-344F-4A87-98C7-8B5B364504F2}"/>
    <cellStyle name="Millares 62 2" xfId="2405" xr:uid="{1720D8EC-9F66-4052-8FA3-4D5885759613}"/>
    <cellStyle name="Millares 62 3" xfId="2801" xr:uid="{9F86B6B0-7018-4AB8-AFB6-C9F37A6D3A18}"/>
    <cellStyle name="Millares 63" xfId="1811" xr:uid="{4EF9D399-6EF6-42CB-8095-9EFBE030D462}"/>
    <cellStyle name="Millares 63 2" xfId="2263" xr:uid="{DA6E42AD-7B2E-4600-9681-5C6C9965D80C}"/>
    <cellStyle name="Millares 63 3" xfId="2659" xr:uid="{B7D417EC-ADAE-4B9A-B168-6A4FF7AD551F}"/>
    <cellStyle name="Millares 64" xfId="1954" xr:uid="{A854B2A5-5A8E-43F0-B494-BE3614E18610}"/>
    <cellStyle name="Millares 64 2" xfId="2406" xr:uid="{C53D3167-2470-4A4F-B1F2-6511CF5BCA56}"/>
    <cellStyle name="Millares 64 3" xfId="2802" xr:uid="{B5D8B224-AC63-4EFD-8A26-55243B20674E}"/>
    <cellStyle name="Millares 65" xfId="1771" xr:uid="{50AF9EDE-AE07-4A57-95B2-FE1D3D3B36A5}"/>
    <cellStyle name="Millares 65 2" xfId="2223" xr:uid="{7916C692-CDAB-420A-80EF-3F25AF6B642E}"/>
    <cellStyle name="Millares 65 3" xfId="2619" xr:uid="{6E795C90-E764-41B6-8134-62D5D01FDC1D}"/>
    <cellStyle name="Millares 66" xfId="1956" xr:uid="{BB5BD804-6DC6-4B5E-A5CF-F33D0BF9E56E}"/>
    <cellStyle name="Millares 67" xfId="2117" xr:uid="{6636B6F9-2DEB-4B75-90AA-AC2DC3E3B7EB}"/>
    <cellStyle name="Millares 68" xfId="2409" xr:uid="{CBD68CD1-7369-4BCC-B1CC-5E5FBAA81420}"/>
    <cellStyle name="Millares 69" xfId="2053" xr:uid="{F86AC2B2-39E2-4638-A941-CCCCCB8005BB}"/>
    <cellStyle name="Millares 7" xfId="883" xr:uid="{00000000-0005-0000-0000-00006E030000}"/>
    <cellStyle name="Millares 7 2" xfId="1123" xr:uid="{F1E85B6B-F65F-4C10-8950-6F3CC656E2E0}"/>
    <cellStyle name="Millares 7 3" xfId="1124" xr:uid="{E3336431-7F67-477E-9249-402B441823D2}"/>
    <cellStyle name="Millares 7 4" xfId="1496" xr:uid="{FBCE0992-E7AD-41A1-9A2C-E48676E705E0}"/>
    <cellStyle name="Millares 7 5" xfId="1122" xr:uid="{A3F3B0D5-EC7B-4D22-A64D-ABAB0AC7A591}"/>
    <cellStyle name="Millares 70" xfId="1976" xr:uid="{459C830E-7A2A-47AB-98D1-4E7AB40FBF68}"/>
    <cellStyle name="Millares 71" xfId="2002" xr:uid="{0053470B-CED0-4D87-B7AE-A56A03546497}"/>
    <cellStyle name="Millares 72" xfId="2431" xr:uid="{56C8FCB7-2F2C-464A-93E4-A065DAA9CAFB}"/>
    <cellStyle name="Millares 73" xfId="2063" xr:uid="{E05EC923-C53A-40EA-8C44-AC6199A128E4}"/>
    <cellStyle name="Millares 74" xfId="1959" xr:uid="{193A3EA7-7F15-4137-A4CD-0594D0FF3BEC}"/>
    <cellStyle name="Millares 75" xfId="2016" xr:uid="{8D1CA26A-95C4-45AE-8734-1A646B69C768}"/>
    <cellStyle name="Millares 76" xfId="1964" xr:uid="{ADB81D4F-B6A6-4FD8-A152-9BA0172280B2}"/>
    <cellStyle name="Millares 77" xfId="2046" xr:uid="{89200F0A-8490-4E52-80EE-768BDB073DDF}"/>
    <cellStyle name="Millares 78" xfId="1974" xr:uid="{A9DBFFA5-5786-46A1-880C-07AD8F16740B}"/>
    <cellStyle name="Millares 79" xfId="2064" xr:uid="{77E609AD-4CD5-4E09-8487-68E77D1021CE}"/>
    <cellStyle name="Millares 8" xfId="1125" xr:uid="{8FA4E3A7-14E1-473E-B78E-7F510768DE59}"/>
    <cellStyle name="Millares 80" xfId="2001" xr:uid="{7D93291D-7286-4378-B51E-D601409196FB}"/>
    <cellStyle name="Millares 81" xfId="2017" xr:uid="{AD564A4E-301F-4D9A-A341-7E92B35EEDE3}"/>
    <cellStyle name="Millares 82" xfId="1996" xr:uid="{DE947F8E-93BC-4651-B142-BA4A3D72489C}"/>
    <cellStyle name="Millares 83" xfId="2057" xr:uid="{D4595B2C-B881-44C7-A1B2-A47926F78C6A}"/>
    <cellStyle name="Millares 84" xfId="1981" xr:uid="{4E4ABD67-922F-4CD2-B72D-0BA7A43D9589}"/>
    <cellStyle name="Millares 85" xfId="2007" xr:uid="{C9C92DBA-B260-43D0-BF56-1AC802B00B64}"/>
    <cellStyle name="Millares 86" xfId="1975" xr:uid="{125EAAB1-3422-44DE-A9E6-96AA6A304C01}"/>
    <cellStyle name="Millares 87" xfId="2415" xr:uid="{6EE9EA36-F2BD-44FF-AE09-346CFB74EAE7}"/>
    <cellStyle name="Millares 88" xfId="1971" xr:uid="{F2CFD864-A146-4E61-B2DF-9ED23E21688E}"/>
    <cellStyle name="Millares 89" xfId="1972" xr:uid="{CE3B7841-3F13-4502-9F6E-C87FF4C89BF1}"/>
    <cellStyle name="Millares 9" xfId="1126" xr:uid="{A71B38A8-2261-46E2-AF9F-7049BF59E205}"/>
    <cellStyle name="Millares 90" xfId="2432" xr:uid="{667D25A5-B54B-48FA-94A8-F675271B112A}"/>
    <cellStyle name="Millares 91" xfId="2119" xr:uid="{CD8E08FC-4E80-49FA-A838-23F631B6E7A4}"/>
    <cellStyle name="Millares 92" xfId="1968" xr:uid="{1F744A6A-1EB9-42BB-BB3B-BE31DFAB5769}"/>
    <cellStyle name="Millares 93" xfId="2010" xr:uid="{43ACB9DA-896F-43F9-B955-E8705C9F020F}"/>
    <cellStyle name="Millares 94" xfId="1967" xr:uid="{E82CF279-02A7-4D09-B040-D72B65355F79}"/>
    <cellStyle name="Millares 95" xfId="2058" xr:uid="{D5CD961B-FC96-4E91-9ADF-F57F38AA62A3}"/>
    <cellStyle name="Millares 96" xfId="2427" xr:uid="{DE02EC70-5AEC-4C91-8815-07C624852B29}"/>
    <cellStyle name="Millares 97" xfId="2102" xr:uid="{556E66E8-D23C-4F63-BE1A-D9CF88C248DE}"/>
    <cellStyle name="Millares 98" xfId="2054" xr:uid="{6E7AF34E-1707-4F01-A900-D1CF9A798166}"/>
    <cellStyle name="Millares 99" xfId="2105" xr:uid="{265F2D8B-4285-4276-9A29-F825F3F701DF}"/>
    <cellStyle name="Moneda" xfId="2" builtinId="4"/>
    <cellStyle name="Moneda [0] 2" xfId="884" xr:uid="{00000000-0005-0000-0000-000070030000}"/>
    <cellStyle name="Moneda [0] 2 10" xfId="1127" xr:uid="{6EF8D0AD-8AB7-4436-85F3-8BEB4700DC96}"/>
    <cellStyle name="Moneda [0] 2 2" xfId="1497" xr:uid="{F1E7CFBB-D8CA-4107-99F0-BA7572E60BE4}"/>
    <cellStyle name="Moneda [0] 2 2 2" xfId="1674" xr:uid="{1084490A-33D6-448A-A595-251456DC984B}"/>
    <cellStyle name="Moneda [0] 2 2 2 2" xfId="1932" xr:uid="{9863CF3F-80BE-490F-B29B-7246E7C8E84C}"/>
    <cellStyle name="Moneda [0] 2 2 2 2 2" xfId="2384" xr:uid="{A46EF872-ED2F-49D5-8ED6-D2A1DB81F02A}"/>
    <cellStyle name="Moneda [0] 2 2 2 2 3" xfId="2780" xr:uid="{43ECF268-D2E7-4588-8E1C-44D0A63CF343}"/>
    <cellStyle name="Moneda [0] 2 2 2 3" xfId="1833" xr:uid="{200B1DFB-9C60-4495-B115-098386EC42AF}"/>
    <cellStyle name="Moneda [0] 2 2 2 3 2" xfId="2285" xr:uid="{61C13EF6-7994-4135-9EE0-D1252577B2E6}"/>
    <cellStyle name="Moneda [0] 2 2 2 3 3" xfId="2681" xr:uid="{E0720B00-206F-4683-ABC5-CDF46966CBC1}"/>
    <cellStyle name="Moneda [0] 2 2 2 4" xfId="2129" xr:uid="{F5D0272C-D852-479E-8177-8D4B6BECC8F2}"/>
    <cellStyle name="Moneda [0] 2 2 2 5" xfId="2525" xr:uid="{6C89F7A1-5711-49FF-B201-C43EEDE30D3E}"/>
    <cellStyle name="Moneda [0] 2 2 3" xfId="1894" xr:uid="{020A69BC-DB8D-4F21-A974-C9FF4B55EA77}"/>
    <cellStyle name="Moneda [0] 2 2 3 2" xfId="2346" xr:uid="{7EC83FBD-1165-4A3B-80F8-1111AB1E3EE6}"/>
    <cellStyle name="Moneda [0] 2 2 3 3" xfId="2742" xr:uid="{E1D1C866-A66A-4406-8DAC-CDDFEBAF577C}"/>
    <cellStyle name="Moneda [0] 2 2 4" xfId="1789" xr:uid="{88FDA8FF-E87E-46BA-AA10-ED9C6D6DC4F3}"/>
    <cellStyle name="Moneda [0] 2 2 4 2" xfId="2241" xr:uid="{4A33B638-9553-4BE1-9AAD-719479E06395}"/>
    <cellStyle name="Moneda [0] 2 2 4 3" xfId="2637" xr:uid="{E4A07C04-3437-4CCF-BEEB-7745E4F81FCD}"/>
    <cellStyle name="Moneda [0] 2 2 5" xfId="1687" xr:uid="{3176D8B0-4E40-4474-A262-6881AF6B90B2}"/>
    <cellStyle name="Moneda [0] 2 2 5 2" xfId="2140" xr:uid="{8A4B8599-4444-440E-A175-DEE341EA502A}"/>
    <cellStyle name="Moneda [0] 2 2 5 3" xfId="2536" xr:uid="{7DED2C34-D1BE-4856-AA23-4F6F0F3210CC}"/>
    <cellStyle name="Moneda [0] 2 2 6" xfId="2081" xr:uid="{6A152567-1318-4BA5-B9F6-0C84025917D5}"/>
    <cellStyle name="Moneda [0] 2 2 7" xfId="2489" xr:uid="{1DCFDCBB-BE32-42F8-B5BC-0688EBEF54A1}"/>
    <cellStyle name="Moneda [0] 2 3" xfId="1655" xr:uid="{BA99CF3E-DF5C-4C61-8DE9-8C021FC32995}"/>
    <cellStyle name="Moneda [0] 2 3 2" xfId="1675" xr:uid="{2D8F0111-87FB-404A-B093-30C8F8A5CD6D}"/>
    <cellStyle name="Moneda [0] 2 3 2 2" xfId="1939" xr:uid="{10DDBAB2-26B2-4027-919D-62FA5D70AB3D}"/>
    <cellStyle name="Moneda [0] 2 3 2 2 2" xfId="2391" xr:uid="{910BB926-EFA3-46F9-91DC-CAE8390414C8}"/>
    <cellStyle name="Moneda [0] 2 3 2 2 3" xfId="2787" xr:uid="{65472118-5A85-4A20-82E1-CD397BE6C1CB}"/>
    <cellStyle name="Moneda [0] 2 3 2 3" xfId="1840" xr:uid="{F1EB9B62-18B3-44A6-ADBC-01A124DB9141}"/>
    <cellStyle name="Moneda [0] 2 3 2 3 2" xfId="2292" xr:uid="{ECEF6A99-6345-4080-AA34-846FA2E38E6D}"/>
    <cellStyle name="Moneda [0] 2 3 2 3 3" xfId="2688" xr:uid="{0B775A1C-91F3-496D-B892-24891F870462}"/>
    <cellStyle name="Moneda [0] 2 3 2 4" xfId="2130" xr:uid="{1F6F7401-232E-4425-B1DA-56598783B470}"/>
    <cellStyle name="Moneda [0] 2 3 2 5" xfId="2526" xr:uid="{2AA47988-7410-4835-A4CD-6D522C6C205F}"/>
    <cellStyle name="Moneda [0] 2 3 3" xfId="1920" xr:uid="{5238E381-8D5E-4A7D-8EA1-BEB761C7EB39}"/>
    <cellStyle name="Moneda [0] 2 3 3 2" xfId="2372" xr:uid="{874007E0-3264-4222-8EA2-AEB1FF91FEC9}"/>
    <cellStyle name="Moneda [0] 2 3 3 3" xfId="2768" xr:uid="{AAE5B0E3-84AE-4F43-9778-AA744217BCE6}"/>
    <cellStyle name="Moneda [0] 2 3 4" xfId="1825" xr:uid="{C793519A-5666-44FC-A969-E87856930DCD}"/>
    <cellStyle name="Moneda [0] 2 3 4 2" xfId="2277" xr:uid="{FA22EDA1-57A5-4E15-B304-E231C860972B}"/>
    <cellStyle name="Moneda [0] 2 3 4 3" xfId="2673" xr:uid="{E1C3D98A-F529-4B4F-BF12-42DD982C6171}"/>
    <cellStyle name="Moneda [0] 2 3 5" xfId="1694" xr:uid="{30F494D4-D4A5-4584-962E-3E16666EDBB7}"/>
    <cellStyle name="Moneda [0] 2 3 5 2" xfId="2147" xr:uid="{5F480055-6724-4252-AE71-60B08ED0BB45}"/>
    <cellStyle name="Moneda [0] 2 3 5 3" xfId="2543" xr:uid="{1E3F8EC4-97E9-485F-842F-AE1E759D8B4A}"/>
    <cellStyle name="Moneda [0] 2 3 6" xfId="2113" xr:uid="{C14BB3F1-8D9E-4388-9C2F-3EC61683B80D}"/>
    <cellStyle name="Moneda [0] 2 3 7" xfId="2513" xr:uid="{70962BFF-89F2-42FF-9F25-088AFE37DBC3}"/>
    <cellStyle name="Moneda [0] 2 4" xfId="1676" xr:uid="{3970B802-C80E-4D81-8F22-E4A7AD865D2A}"/>
    <cellStyle name="Moneda [0] 2 4 2" xfId="1930" xr:uid="{6BC8CDF9-4971-4962-A265-4A0E5E1F88BF}"/>
    <cellStyle name="Moneda [0] 2 4 2 2" xfId="2382" xr:uid="{5FE12B99-B18B-45C5-A7BE-5FD78C0AF1D3}"/>
    <cellStyle name="Moneda [0] 2 4 2 3" xfId="2778" xr:uid="{9363732B-F80B-4C12-ADBC-EA4277F84EE0}"/>
    <cellStyle name="Moneda [0] 2 4 3" xfId="1831" xr:uid="{E5CB526C-7B52-41F5-941E-DB69CB40DFB2}"/>
    <cellStyle name="Moneda [0] 2 4 3 2" xfId="2283" xr:uid="{C9E04FB3-B0C5-452A-B657-C4071231D50B}"/>
    <cellStyle name="Moneda [0] 2 4 3 3" xfId="2679" xr:uid="{37A5F0E1-7DFA-4E01-8298-524ED115815D}"/>
    <cellStyle name="Moneda [0] 2 4 4" xfId="2131" xr:uid="{A4660030-2B2D-455E-BE7C-81CD16B9ADA3}"/>
    <cellStyle name="Moneda [0] 2 4 5" xfId="2527" xr:uid="{2F7FD03D-0B1B-4332-A24B-7D390AA38617}"/>
    <cellStyle name="Moneda [0] 2 5" xfId="1877" xr:uid="{061531FA-EE51-487E-A33B-2DB3CA2CE676}"/>
    <cellStyle name="Moneda [0] 2 5 2" xfId="2329" xr:uid="{D8A37B4D-C02A-4B89-9CD5-EDE9FC9E2033}"/>
    <cellStyle name="Moneda [0] 2 5 3" xfId="2725" xr:uid="{C5AAE6AA-05F5-4128-B817-8D0F95CB9A81}"/>
    <cellStyle name="Moneda [0] 2 6" xfId="1754" xr:uid="{26996EE6-F94E-4EFA-9114-CB7BBB657E99}"/>
    <cellStyle name="Moneda [0] 2 6 2" xfId="2206" xr:uid="{76DA1321-3318-46CC-B122-969F0E1CB0CC}"/>
    <cellStyle name="Moneda [0] 2 6 3" xfId="2602" xr:uid="{32CD973E-4C81-4BDC-9991-F0AE39CC9AC6}"/>
    <cellStyle name="Moneda [0] 2 7" xfId="1685" xr:uid="{15587FEB-2A24-4366-A4CB-6C3BCBB676C1}"/>
    <cellStyle name="Moneda [0] 2 7 2" xfId="2138" xr:uid="{A8A5C5E9-E4C0-4480-8C70-E53C18131D75}"/>
    <cellStyle name="Moneda [0] 2 7 3" xfId="2534" xr:uid="{5752D869-E15C-409D-B05B-09EA20EBBC70}"/>
    <cellStyle name="Moneda [0] 2 8" xfId="2045" xr:uid="{1EC2C406-8BCF-410A-9377-5768EA4D8A49}"/>
    <cellStyle name="Moneda [0] 2 9" xfId="2476" xr:uid="{1E4698CF-94F2-4A98-A32F-EE778238F77E}"/>
    <cellStyle name="Moneda [0] 3" xfId="1498" xr:uid="{06B2CECC-FCC1-4C6F-BBAC-13F0C4CF17FC}"/>
    <cellStyle name="Moneda [0] 3 2" xfId="1677" xr:uid="{E02C1606-8334-4AA1-B393-085FBC4086DD}"/>
    <cellStyle name="Moneda [0] 3 2 2" xfId="1933" xr:uid="{234D1ACF-9486-4739-8918-2A478966CD1E}"/>
    <cellStyle name="Moneda [0] 3 2 2 2" xfId="2385" xr:uid="{1CD1D1EA-5AD2-452F-90CA-E233925F2193}"/>
    <cellStyle name="Moneda [0] 3 2 2 3" xfId="2781" xr:uid="{6B993955-F10F-48D5-BB69-911398697146}"/>
    <cellStyle name="Moneda [0] 3 2 3" xfId="1834" xr:uid="{5DF734DF-344D-4069-ADD3-0FDCDA3560F5}"/>
    <cellStyle name="Moneda [0] 3 2 3 2" xfId="2286" xr:uid="{475C7655-4D1B-46C2-A568-35BB379B86B2}"/>
    <cellStyle name="Moneda [0] 3 2 3 3" xfId="2682" xr:uid="{4B76868F-20F7-4438-9408-9F0718D5017F}"/>
    <cellStyle name="Moneda [0] 3 2 4" xfId="2132" xr:uid="{81788395-D6A0-4026-8A58-27E11FD023D2}"/>
    <cellStyle name="Moneda [0] 3 2 5" xfId="2528" xr:uid="{A07A93E7-2C65-41DD-8993-06AF0006BDB7}"/>
    <cellStyle name="Moneda [0] 3 3" xfId="1895" xr:uid="{6F59BE6B-6886-4958-BFE0-E856727CD8FA}"/>
    <cellStyle name="Moneda [0] 3 3 2" xfId="2347" xr:uid="{1896B6C4-CF90-4BE9-B3A5-A2A580F8F116}"/>
    <cellStyle name="Moneda [0] 3 3 3" xfId="2743" xr:uid="{3D273891-B98F-4614-A25F-B606540A7262}"/>
    <cellStyle name="Moneda [0] 3 4" xfId="1790" xr:uid="{9CFC1F24-AE8B-47B7-A2E1-2CE16A5685A5}"/>
    <cellStyle name="Moneda [0] 3 4 2" xfId="2242" xr:uid="{6915BE19-FA13-4782-9C22-A2FF3C1AE553}"/>
    <cellStyle name="Moneda [0] 3 4 3" xfId="2638" xr:uid="{7637E55B-DECD-439B-B5BE-151A9940DF99}"/>
    <cellStyle name="Moneda [0] 3 5" xfId="1688" xr:uid="{09515045-00CA-49B3-8C75-2A6F7FCA9F82}"/>
    <cellStyle name="Moneda [0] 3 5 2" xfId="2141" xr:uid="{52FE9148-1D8E-46A2-B68C-52D9272033A3}"/>
    <cellStyle name="Moneda [0] 3 5 3" xfId="2537" xr:uid="{01E75068-5166-4DF3-85DE-B3CA9E5EA45A}"/>
    <cellStyle name="Moneda [0] 3 6" xfId="2082" xr:uid="{4953A164-26FF-43BF-9D0F-35DA23B1EA2A}"/>
    <cellStyle name="Moneda [0] 3 7" xfId="2490" xr:uid="{FCD16543-374D-4E9C-B5DA-52E3C12BC927}"/>
    <cellStyle name="Moneda [0] 4" xfId="1499" xr:uid="{8E70BE3F-5203-4452-A954-CC1FB18082E6}"/>
    <cellStyle name="Moneda [0] 5" xfId="1643" xr:uid="{F590F5F9-6B9E-49DB-B571-8E53D44E06D9}"/>
    <cellStyle name="Moneda [0] 6" xfId="1648" xr:uid="{F87441A4-A081-42D4-BE85-BE2EF38B13C1}"/>
    <cellStyle name="Moneda [0] 6 2" xfId="1678" xr:uid="{063B3F5E-D4B2-4D7A-A1AC-9B74851A6598}"/>
    <cellStyle name="Moneda [0] 6 2 2" xfId="1936" xr:uid="{F2C05CAC-AF67-49B8-98A9-E8B496179525}"/>
    <cellStyle name="Moneda [0] 6 2 2 2" xfId="2388" xr:uid="{34284993-74E8-45EA-A0AB-961772E1A09E}"/>
    <cellStyle name="Moneda [0] 6 2 2 3" xfId="2784" xr:uid="{96B6CAC2-DC75-42BA-86A9-3EAA26D4EB6B}"/>
    <cellStyle name="Moneda [0] 6 2 3" xfId="1837" xr:uid="{6540D928-90BA-4301-8938-BE2C4D359005}"/>
    <cellStyle name="Moneda [0] 6 2 3 2" xfId="2289" xr:uid="{E2590B06-F963-4F0D-837A-60A45582958C}"/>
    <cellStyle name="Moneda [0] 6 2 3 3" xfId="2685" xr:uid="{38161000-ABCF-400D-AADA-6094C76B5FD5}"/>
    <cellStyle name="Moneda [0] 6 2 4" xfId="2133" xr:uid="{86D5A0E3-F91A-4D53-BEF4-C64846A9189D}"/>
    <cellStyle name="Moneda [0] 6 2 5" xfId="2529" xr:uid="{71CDFA7A-46ED-49B2-89AA-610719C86312}"/>
    <cellStyle name="Moneda [0] 6 3" xfId="1917" xr:uid="{845DA7C2-70C4-4A19-8F8A-8D9A0AE43C9F}"/>
    <cellStyle name="Moneda [0] 6 3 2" xfId="2369" xr:uid="{68BA7E31-746F-4327-B0EF-6084FC4CC4D4}"/>
    <cellStyle name="Moneda [0] 6 3 3" xfId="2765" xr:uid="{9E4B90D3-CCF7-4C1A-B309-6620E590F432}"/>
    <cellStyle name="Moneda [0] 6 4" xfId="1822" xr:uid="{810E151D-2757-4A26-AE50-1356BC18A8AF}"/>
    <cellStyle name="Moneda [0] 6 4 2" xfId="2274" xr:uid="{FAF2B82B-2D1C-46E2-8EA8-3BE8C901A588}"/>
    <cellStyle name="Moneda [0] 6 4 3" xfId="2670" xr:uid="{AEE42A3C-4A40-4165-A929-65F3F237A1DB}"/>
    <cellStyle name="Moneda [0] 6 5" xfId="1691" xr:uid="{5A2C7970-2918-4B41-9453-92AA0C025E79}"/>
    <cellStyle name="Moneda [0] 6 5 2" xfId="2144" xr:uid="{199EEB96-0679-4F56-A537-7C57D81C5514}"/>
    <cellStyle name="Moneda [0] 6 5 3" xfId="2540" xr:uid="{8CD1F369-A883-4CBB-A9DE-40F4403856B3}"/>
    <cellStyle name="Moneda [0] 6 6" xfId="2109" xr:uid="{E3777F24-71A4-4470-8A3F-46C5B81E96FB}"/>
    <cellStyle name="Moneda [0] 6 7" xfId="2510" xr:uid="{C04F66BC-66EE-47C4-B662-89691CCE4A8E}"/>
    <cellStyle name="Moneda 10" xfId="885" xr:uid="{00000000-0005-0000-0000-000071030000}"/>
    <cellStyle name="Moneda 10 2" xfId="1025" xr:uid="{00000000-0005-0000-0000-000072030000}"/>
    <cellStyle name="Moneda 10 3" xfId="1128" xr:uid="{6AB2C399-F63E-4169-B9A3-B892E9F2F14A}"/>
    <cellStyle name="Moneda 10 4" xfId="1129" xr:uid="{D3F45B73-2F0D-4ED5-839C-D4D231B81AE2}"/>
    <cellStyle name="Moneda 10 5" xfId="1500" xr:uid="{AD3797B3-D2B1-4676-8F3E-46A4D92007AA}"/>
    <cellStyle name="Moneda 10 5 2" xfId="1896" xr:uid="{4A6DE4C0-B809-4E9C-8342-AC66D52477BF}"/>
    <cellStyle name="Moneda 10 5 2 2" xfId="2348" xr:uid="{0B89BDBC-D51C-42B7-BA72-55ED247AE346}"/>
    <cellStyle name="Moneda 10 5 2 3" xfId="2744" xr:uid="{DE6A9F58-AE02-4A4D-91F5-47FA912B9DD6}"/>
    <cellStyle name="Moneda 10 5 3" xfId="1791" xr:uid="{BFAD9D88-9E69-4EBD-AFC3-56CEE7084AE2}"/>
    <cellStyle name="Moneda 10 5 3 2" xfId="2243" xr:uid="{2C7F10EE-4C56-431D-A3FA-5B8167CACF10}"/>
    <cellStyle name="Moneda 10 5 3 3" xfId="2639" xr:uid="{BADD5496-3A42-48EF-BC39-7E3A5AFBB723}"/>
    <cellStyle name="Moneda 10 5 4" xfId="1708" xr:uid="{F3EEC81F-5238-42D4-AAE7-122C3795C938}"/>
    <cellStyle name="Moneda 10 5 4 2" xfId="2160" xr:uid="{9A9A0D03-AB68-43B2-BF80-DB3DDEA3B7A3}"/>
    <cellStyle name="Moneda 10 5 4 3" xfId="2556" xr:uid="{6C30D956-E3A1-425B-923C-17BC9BF97700}"/>
    <cellStyle name="Moneda 10 5 5" xfId="2083" xr:uid="{6FAAD419-7460-4415-93FC-D7FCEAD2B6CB}"/>
    <cellStyle name="Moneda 10 5 6" xfId="2491" xr:uid="{49E09186-5C99-45EB-BBE9-68533417779A}"/>
    <cellStyle name="Moneda 100" xfId="2424" xr:uid="{44AB5468-23EF-4E6A-B05D-EC6DA05B3D02}"/>
    <cellStyle name="Moneda 101" xfId="2428" xr:uid="{2E342CF4-EEE1-4435-AE65-4DA912362D89}"/>
    <cellStyle name="Moneda 102" xfId="1970" xr:uid="{254AC361-7401-44AB-A80E-AD2CB6987DEE}"/>
    <cellStyle name="Moneda 103" xfId="2004" xr:uid="{7D55D835-4942-4D9F-8E84-5C24A750D9A4}"/>
    <cellStyle name="Moneda 104" xfId="2005" xr:uid="{EFEFF7CF-300A-4FD7-B716-F81E0D69A91F}"/>
    <cellStyle name="Moneda 105" xfId="2448" xr:uid="{F989710F-0151-405B-8E13-865665B2E836}"/>
    <cellStyle name="Moneda 106" xfId="2049" xr:uid="{9275F37B-515C-419C-95FA-F89D220CE83C}"/>
    <cellStyle name="Moneda 107" xfId="2411" xr:uid="{8316583D-12CF-4288-B792-751E52CF1921}"/>
    <cellStyle name="Moneda 108" xfId="2015" xr:uid="{035DE514-C132-4FC2-816A-528F0AFE9659}"/>
    <cellStyle name="Moneda 109" xfId="2050" xr:uid="{23F4877D-BF3A-4130-AEB1-A70BF90CB221}"/>
    <cellStyle name="Moneda 11" xfId="886" xr:uid="{00000000-0005-0000-0000-000073030000}"/>
    <cellStyle name="Moneda 11 2" xfId="1131" xr:uid="{166F7E0C-37B1-4729-B97A-E98CF7036640}"/>
    <cellStyle name="Moneda 11 3" xfId="1501" xr:uid="{18A03BB0-6EB6-4645-92C0-839783ED3F51}"/>
    <cellStyle name="Moneda 11 3 2" xfId="1897" xr:uid="{0DA9F707-A0AB-4216-B810-E55465C5093C}"/>
    <cellStyle name="Moneda 11 3 2 2" xfId="2349" xr:uid="{46CD4602-2AD3-4A8C-9806-97E9033DF339}"/>
    <cellStyle name="Moneda 11 3 2 3" xfId="2745" xr:uid="{BBBAA295-0E86-4681-8CAC-6D75BB8194B2}"/>
    <cellStyle name="Moneda 11 3 3" xfId="1792" xr:uid="{14175724-5E51-43B2-A2D8-7946C9D294FA}"/>
    <cellStyle name="Moneda 11 3 3 2" xfId="2244" xr:uid="{DCFFF255-5103-4AB4-8620-9C30BD7169B3}"/>
    <cellStyle name="Moneda 11 3 3 3" xfId="2640" xr:uid="{8FC497B7-7F3E-4D36-8E58-359BC489393E}"/>
    <cellStyle name="Moneda 11 3 4" xfId="1806" xr:uid="{E7335561-60D0-4868-906A-8887959B2428}"/>
    <cellStyle name="Moneda 11 3 4 2" xfId="2258" xr:uid="{C232000B-D776-4D4A-A211-146B1AD90431}"/>
    <cellStyle name="Moneda 11 3 4 3" xfId="2654" xr:uid="{7D9E18E5-9534-46B1-8D83-9A1B0C01BC34}"/>
    <cellStyle name="Moneda 11 3 5" xfId="2084" xr:uid="{B4A523E2-D4D8-4A1C-9808-22AD305C0F3B}"/>
    <cellStyle name="Moneda 11 3 6" xfId="2492" xr:uid="{FE1106DC-E0D1-416B-A9B5-1D84BC3E7198}"/>
    <cellStyle name="Moneda 11 4" xfId="1130" xr:uid="{C2AAEEDB-CD30-4553-82AC-DB5AA987432A}"/>
    <cellStyle name="Moneda 110" xfId="2407" xr:uid="{2B8840E2-82F6-4FB5-B456-EF96AEB42DBB}"/>
    <cellStyle name="Moneda 111" xfId="2811" xr:uid="{6CCD6AFF-7E34-462E-B8F0-F28FF2973A1F}"/>
    <cellStyle name="Moneda 112" xfId="2009" xr:uid="{30F31FD2-472A-4FF7-8F55-1087715EE5D4}"/>
    <cellStyle name="Moneda 113" xfId="2013" xr:uid="{FC039258-33AD-440C-B926-C79432837A6F}"/>
    <cellStyle name="Moneda 114" xfId="2420" xr:uid="{CCB078FC-35F6-4D7E-AE2C-6415A0AEA144}"/>
    <cellStyle name="Moneda 115" xfId="2412" xr:uid="{CF045687-3125-4D33-BC55-8E360653B279}"/>
    <cellStyle name="Moneda 116" xfId="2810" xr:uid="{8D3B2378-91F8-4942-BD9E-9AB2CE84182E}"/>
    <cellStyle name="Moneda 117" xfId="2414" xr:uid="{FF98243E-61C5-4BFF-A382-7CEE59DFAAFA}"/>
    <cellStyle name="Moneda 118" xfId="2444" xr:uid="{D83EE791-85DA-49A2-B622-C625EFF1AD41}"/>
    <cellStyle name="Moneda 119" xfId="2441" xr:uid="{60C61E59-BA6B-4B3E-ADFC-0571D4F00292}"/>
    <cellStyle name="Moneda 12" xfId="1020" xr:uid="{00000000-0005-0000-0000-000074030000}"/>
    <cellStyle name="Moneda 12 2" xfId="1502" xr:uid="{E82B5859-AA75-443B-A0C7-5CF0839C8555}"/>
    <cellStyle name="Moneda 12 2 2" xfId="1898" xr:uid="{77C8846A-F922-45D9-8D98-047C734FC702}"/>
    <cellStyle name="Moneda 12 2 2 2" xfId="2350" xr:uid="{BC96C9D4-0AB8-4EDC-89EA-7D0EF4A6D8D3}"/>
    <cellStyle name="Moneda 12 2 2 3" xfId="2746" xr:uid="{0CD99B46-A4D1-4F95-9EB4-B4AA1CDB34E6}"/>
    <cellStyle name="Moneda 12 2 3" xfId="1793" xr:uid="{936F1DA1-D519-4DC2-9268-15E6B2F9EADF}"/>
    <cellStyle name="Moneda 12 2 3 2" xfId="2245" xr:uid="{D924ADE3-E627-4059-B181-BFFF53864039}"/>
    <cellStyle name="Moneda 12 2 3 3" xfId="2641" xr:uid="{252B6374-00EB-49E4-9014-141BE4A4D126}"/>
    <cellStyle name="Moneda 12 2 4" xfId="1761" xr:uid="{A092B143-F0E5-4711-A5B0-90381C5C8CC5}"/>
    <cellStyle name="Moneda 12 2 4 2" xfId="2213" xr:uid="{ED71420B-26D5-4F6E-B443-BE070260F7CD}"/>
    <cellStyle name="Moneda 12 2 4 3" xfId="2609" xr:uid="{D2E2975D-045F-4902-86C5-D7EE45E60160}"/>
    <cellStyle name="Moneda 12 2 5" xfId="2085" xr:uid="{53DD016E-82F3-423F-ADA8-E5B1CBE5A87B}"/>
    <cellStyle name="Moneda 12 2 6" xfId="2493" xr:uid="{B9955BDF-935C-49CA-B529-C5DDEB35298D}"/>
    <cellStyle name="Moneda 12 3" xfId="1132" xr:uid="{4C793C61-99F7-4E43-ABB8-A9CC5445455D}"/>
    <cellStyle name="Moneda 120" xfId="1990" xr:uid="{A9955ED9-DD10-4D5B-8330-6099F2887DBD}"/>
    <cellStyle name="Moneda 121" xfId="2808" xr:uid="{C1ECBCE7-EA70-4696-A120-4A4B2ABF2860}"/>
    <cellStyle name="Moneda 122" xfId="1965" xr:uid="{83BF3326-8782-4D5B-9EBF-58A0AFA26692}"/>
    <cellStyle name="Moneda 123" xfId="2111" xr:uid="{E5BCBD90-EE77-4442-9C31-7948F1A2DBC9}"/>
    <cellStyle name="Moneda 124" xfId="2803" xr:uid="{E31AF449-82C5-4391-A243-694D479EB54E}"/>
    <cellStyle name="Moneda 125" xfId="2445" xr:uid="{98302B4F-E3E0-41D4-815B-C6CD5852B9A2}"/>
    <cellStyle name="Moneda 126" xfId="2003" xr:uid="{11456FF1-D918-4BBC-BC43-6DA0BA2563C2}"/>
    <cellStyle name="Moneda 127" xfId="2103" xr:uid="{BF9C7796-3E04-42BD-8883-78917FD4603B}"/>
    <cellStyle name="Moneda 128" xfId="2425" xr:uid="{3D3D129E-C7D1-4F9B-8F5D-A7FE9438CC66}"/>
    <cellStyle name="Moneda 129" xfId="2816" xr:uid="{F39AE22D-A5D4-4F1B-B76A-64E7D76FE592}"/>
    <cellStyle name="Moneda 13" xfId="1022" xr:uid="{00000000-0005-0000-0000-000075030000}"/>
    <cellStyle name="Moneda 13 2" xfId="1503" xr:uid="{12ED5B6D-A32E-43A5-BCD9-AF5A5D049D2E}"/>
    <cellStyle name="Moneda 13 2 2" xfId="1899" xr:uid="{AC7D15CE-85BE-481D-87A3-AC23AAC06E05}"/>
    <cellStyle name="Moneda 13 2 2 2" xfId="2351" xr:uid="{D4EE2A6E-9B67-44A6-A723-714E09761DC1}"/>
    <cellStyle name="Moneda 13 2 2 3" xfId="2747" xr:uid="{6ED7A782-882D-4223-AC76-EA9D93A5E295}"/>
    <cellStyle name="Moneda 13 2 3" xfId="1794" xr:uid="{539AC08C-F885-4802-B9E6-46681B3CF883}"/>
    <cellStyle name="Moneda 13 2 3 2" xfId="2246" xr:uid="{ED34E4BF-BC52-4132-9125-CC0F6FDB7C4C}"/>
    <cellStyle name="Moneda 13 2 3 3" xfId="2642" xr:uid="{E9E57BC8-36D6-429E-9100-C874146660CA}"/>
    <cellStyle name="Moneda 13 2 4" xfId="1766" xr:uid="{077D63A4-A4F5-4EDE-B639-854447219200}"/>
    <cellStyle name="Moneda 13 2 4 2" xfId="2218" xr:uid="{9DF137C5-09DF-48D1-ABF5-4E09D02E855F}"/>
    <cellStyle name="Moneda 13 2 4 3" xfId="2614" xr:uid="{24C75787-A020-40B6-997B-884F40089E7D}"/>
    <cellStyle name="Moneda 13 2 5" xfId="2086" xr:uid="{BFC293A0-75F9-42D6-8FA9-7D8B851D6812}"/>
    <cellStyle name="Moneda 13 2 6" xfId="2494" xr:uid="{CDC551D3-DFD1-4D6C-A1F8-1BA43F311793}"/>
    <cellStyle name="Moneda 13 3" xfId="1133" xr:uid="{BD608023-6BD3-4A38-9F09-60DA94D92F45}"/>
    <cellStyle name="Moneda 130" xfId="2416" xr:uid="{7BC57EC2-5D4A-4EA5-9511-3F591C07ABDB}"/>
    <cellStyle name="Moneda 131" xfId="1997" xr:uid="{1941CCB7-B29D-42DF-A20B-C87757592D54}"/>
    <cellStyle name="Moneda 132" xfId="2815" xr:uid="{BBFB9764-0873-41BE-BBCA-62A54EA297BC}"/>
    <cellStyle name="Moneda 133" xfId="2061" xr:uid="{31D84588-15BE-4AC9-9A24-7775C1DE471A}"/>
    <cellStyle name="Moneda 134" xfId="2006" xr:uid="{5AD50647-0463-4620-90CF-29C7852CE868}"/>
    <cellStyle name="Moneda 135" xfId="2059" xr:uid="{77A6CFB9-58F2-47E9-960B-9D5844EB6257}"/>
    <cellStyle name="Moneda 136" xfId="1073" xr:uid="{169169AF-AA24-4429-8914-DB9CF4573C18}"/>
    <cellStyle name="Moneda 137" xfId="1191" xr:uid="{F9D473EA-918E-4D7D-9E4F-146DA943B05C}"/>
    <cellStyle name="Moneda 138" xfId="2817" xr:uid="{60EA18F9-4776-4AB1-8771-CDED42D9DC84}"/>
    <cellStyle name="Moneda 139" xfId="2821" xr:uid="{6142D3DD-E949-40AB-B778-362AFA8D01C7}"/>
    <cellStyle name="Moneda 14" xfId="1023" xr:uid="{00000000-0005-0000-0000-000076030000}"/>
    <cellStyle name="Moneda 14 2" xfId="1134" xr:uid="{FF5CCF96-838F-454C-8180-B35252F44370}"/>
    <cellStyle name="Moneda 140" xfId="1082" xr:uid="{767B36AF-B446-469B-8A45-461077A9BE89}"/>
    <cellStyle name="Moneda 141" xfId="1084" xr:uid="{1391AB0D-721F-49AA-A4BC-69E17C8F9EDA}"/>
    <cellStyle name="Moneda 142" xfId="2823" xr:uid="{77E47525-EC1E-4FCA-9C3E-9E749E729A6D}"/>
    <cellStyle name="Moneda 143" xfId="1081" xr:uid="{5B2CC142-B108-4803-9544-6652375FE871}"/>
    <cellStyle name="Moneda 15" xfId="1024" xr:uid="{00000000-0005-0000-0000-000077030000}"/>
    <cellStyle name="Moneda 15 2" xfId="1135" xr:uid="{AD676873-4003-4A96-AB92-CEF080708A36}"/>
    <cellStyle name="Moneda 16" xfId="1136" xr:uid="{187D7DC1-AAA1-49EC-8640-FDB056D9581E}"/>
    <cellStyle name="Moneda 17" xfId="1137" xr:uid="{5503B590-1CC0-46D3-9F95-D2E450A1A0B6}"/>
    <cellStyle name="Moneda 18" xfId="1138" xr:uid="{DBC7E8DC-AA5C-466F-B74F-1A1148BEFF3A}"/>
    <cellStyle name="Moneda 19" xfId="1139" xr:uid="{691B2351-2286-485B-B8E0-1F18EA296DA7}"/>
    <cellStyle name="Moneda 2" xfId="887" xr:uid="{00000000-0005-0000-0000-000078030000}"/>
    <cellStyle name="Moneda 2 2" xfId="888" xr:uid="{00000000-0005-0000-0000-000079030000}"/>
    <cellStyle name="Moneda 2 2 2" xfId="1504" xr:uid="{E0CABC87-9504-44AF-838E-D6174CE70779}"/>
    <cellStyle name="Moneda 2 2 3" xfId="1505" xr:uid="{D0ED0459-C3D4-4698-8102-C0313CB32E0B}"/>
    <cellStyle name="Moneda 2 2 3 2" xfId="1679" xr:uid="{E7C80A51-48D5-4B1E-98C8-86D4A19226C5}"/>
    <cellStyle name="Moneda 2 2 3 2 2" xfId="1934" xr:uid="{9985EB71-6555-454B-8A4F-08D1AE93BCFE}"/>
    <cellStyle name="Moneda 2 2 3 2 2 2" xfId="2386" xr:uid="{F36C8E1C-3292-4551-88B2-2E962F470D42}"/>
    <cellStyle name="Moneda 2 2 3 2 2 3" xfId="2782" xr:uid="{93B83FCC-1743-48D9-98B1-3AE78B92BF8D}"/>
    <cellStyle name="Moneda 2 2 3 2 3" xfId="1835" xr:uid="{9D03C36B-C522-4D8F-AA83-C4862C8AFE6F}"/>
    <cellStyle name="Moneda 2 2 3 2 3 2" xfId="2287" xr:uid="{4F61E767-BB43-4A50-8D65-23B1422C9954}"/>
    <cellStyle name="Moneda 2 2 3 2 3 3" xfId="2683" xr:uid="{CD4E4CE2-22ED-441B-9720-BF4223AF5C86}"/>
    <cellStyle name="Moneda 2 2 3 2 4" xfId="2134" xr:uid="{4B3BD8D3-42E0-45CC-9D2E-98FE121A96BA}"/>
    <cellStyle name="Moneda 2 2 3 2 5" xfId="2530" xr:uid="{7EEB3F02-D013-4CC6-8067-DD47C870EE5E}"/>
    <cellStyle name="Moneda 2 2 3 3" xfId="1900" xr:uid="{C9DABE62-A693-4767-B267-9EC81A898975}"/>
    <cellStyle name="Moneda 2 2 3 3 2" xfId="2352" xr:uid="{F4A00D6C-CAA6-44C2-809D-2EA30CBA1A63}"/>
    <cellStyle name="Moneda 2 2 3 3 3" xfId="2748" xr:uid="{0B99F211-C5A5-4E11-8363-D2EF2E5A23C1}"/>
    <cellStyle name="Moneda 2 2 3 4" xfId="1795" xr:uid="{0EFBD634-698B-4BE6-BAFC-A83035454A4E}"/>
    <cellStyle name="Moneda 2 2 3 4 2" xfId="2247" xr:uid="{E732DD66-6EDE-454C-A4D1-F15A2700278B}"/>
    <cellStyle name="Moneda 2 2 3 4 3" xfId="2643" xr:uid="{0C17F7BE-7F1F-479E-B105-E805609177B7}"/>
    <cellStyle name="Moneda 2 2 3 5" xfId="1689" xr:uid="{482DED51-6BF2-4853-980E-980775B6CEA1}"/>
    <cellStyle name="Moneda 2 2 3 5 2" xfId="2142" xr:uid="{09177E35-7989-4173-94DF-107E372DF4E0}"/>
    <cellStyle name="Moneda 2 2 3 5 3" xfId="2538" xr:uid="{76C3FF21-3303-47D2-9B69-9D85A2BAA4E0}"/>
    <cellStyle name="Moneda 2 2 3 6" xfId="2087" xr:uid="{EED857AA-EF92-4C54-A0DF-1E3169CE436C}"/>
    <cellStyle name="Moneda 2 2 3 7" xfId="2495" xr:uid="{0063B18A-6DC9-4646-BF44-79F259F930CA}"/>
    <cellStyle name="Moneda 2 2 4" xfId="1657" xr:uid="{FDC0F11F-D089-4B0D-8D94-BBF17A3AA3B6}"/>
    <cellStyle name="Moneda 2 3" xfId="889" xr:uid="{00000000-0005-0000-0000-00007A030000}"/>
    <cellStyle name="Moneda 2 3 10" xfId="1068" xr:uid="{2766622D-3F5F-4D9F-AC12-45A1DBDDF515}"/>
    <cellStyle name="Moneda 2 3 2" xfId="890" xr:uid="{00000000-0005-0000-0000-00007B030000}"/>
    <cellStyle name="Moneda 2 3 2 2" xfId="1142" xr:uid="{F7B3EEC5-9DAF-41D1-BBB7-75D6B8274B2E}"/>
    <cellStyle name="Moneda 2 3 2 3" xfId="1143" xr:uid="{CC18180F-1E76-405D-8176-D35845902EAC}"/>
    <cellStyle name="Moneda 2 3 2 4" xfId="1144" xr:uid="{B277FAE5-6E51-4192-BA4D-6E1CC1F3D1EE}"/>
    <cellStyle name="Moneda 2 3 2 5" xfId="1506" xr:uid="{1A2114BD-5545-4E97-A313-254E229D55FB}"/>
    <cellStyle name="Moneda 2 3 2 5 2" xfId="1901" xr:uid="{D131181A-45BA-4B92-BD0E-E33CFA84F8EE}"/>
    <cellStyle name="Moneda 2 3 2 5 2 2" xfId="2353" xr:uid="{6D788BD0-1134-46DF-BF2C-1093E794CF7B}"/>
    <cellStyle name="Moneda 2 3 2 5 2 3" xfId="2749" xr:uid="{4A48BAB2-D5A2-4AA5-B1ED-2F2B564D93A5}"/>
    <cellStyle name="Moneda 2 3 2 5 3" xfId="1796" xr:uid="{CF99C1A7-3ED9-474B-BAB1-A90D672870D1}"/>
    <cellStyle name="Moneda 2 3 2 5 3 2" xfId="2248" xr:uid="{69F01209-79D6-4EFB-B472-6D07AA2F629C}"/>
    <cellStyle name="Moneda 2 3 2 5 3 3" xfId="2644" xr:uid="{2112F336-6DAD-432E-AD60-22498AE97D15}"/>
    <cellStyle name="Moneda 2 3 2 5 4" xfId="1813" xr:uid="{D0A340AD-B620-49D3-A84E-4ADBDF290639}"/>
    <cellStyle name="Moneda 2 3 2 5 4 2" xfId="2265" xr:uid="{C97D04A4-D23F-4E48-89F4-16C2C4708CC8}"/>
    <cellStyle name="Moneda 2 3 2 5 4 3" xfId="2661" xr:uid="{D2F4B6B4-EF11-4694-AADC-F69B00DB0B88}"/>
    <cellStyle name="Moneda 2 3 2 5 5" xfId="2088" xr:uid="{C28E7022-20E9-46EA-88AF-9095F3395486}"/>
    <cellStyle name="Moneda 2 3 2 5 6" xfId="2496" xr:uid="{45CAAC2B-6758-40EF-B677-31BC5E65465F}"/>
    <cellStyle name="Moneda 2 3 2 6" xfId="1141" xr:uid="{4DA5F81F-4351-44CC-9452-25E2908AF390}"/>
    <cellStyle name="Moneda 2 3 3" xfId="1021" xr:uid="{00000000-0005-0000-0000-00007C030000}"/>
    <cellStyle name="Moneda 2 3 3 2" xfId="1145" xr:uid="{4C5866BC-B345-4DFD-836C-E546D39596A7}"/>
    <cellStyle name="Moneda 2 3 4" xfId="1146" xr:uid="{AE064C1A-30E8-481A-A8FD-6919F9FC2E16}"/>
    <cellStyle name="Moneda 2 3 5" xfId="1507" xr:uid="{52933C37-2E2A-49AD-9BB6-42EE7FFDF1EF}"/>
    <cellStyle name="Moneda 2 3 6" xfId="1508" xr:uid="{A87CC378-EC09-4DFB-8015-A885730CBA8C}"/>
    <cellStyle name="Moneda 2 3 6 2" xfId="1902" xr:uid="{D3DD5F8D-5D28-45B6-9679-73E83A3AF089}"/>
    <cellStyle name="Moneda 2 3 6 2 2" xfId="2354" xr:uid="{1B5E1A04-AD2E-464A-BC7B-3575B2DF2411}"/>
    <cellStyle name="Moneda 2 3 6 2 3" xfId="2750" xr:uid="{00035B1D-F553-4565-AC84-1994FD42FD1F}"/>
    <cellStyle name="Moneda 2 3 6 3" xfId="1797" xr:uid="{46AA509E-03F9-4C38-A3B1-AF839A3BDE4E}"/>
    <cellStyle name="Moneda 2 3 6 3 2" xfId="2249" xr:uid="{EF00CE17-6165-494F-9001-41285464584E}"/>
    <cellStyle name="Moneda 2 3 6 3 3" xfId="2645" xr:uid="{66A7D098-A41D-4341-B4E8-6826BA9BFB4A}"/>
    <cellStyle name="Moneda 2 3 6 4" xfId="1756" xr:uid="{729A0861-8FA2-40BC-8BF9-49F80BECF667}"/>
    <cellStyle name="Moneda 2 3 6 4 2" xfId="2208" xr:uid="{BB62FE74-A833-457E-8C0A-23C8BD4BC283}"/>
    <cellStyle name="Moneda 2 3 6 4 3" xfId="2604" xr:uid="{FF24B979-F5D2-40AB-B1B2-EC28CA0C44B6}"/>
    <cellStyle name="Moneda 2 3 6 5" xfId="2089" xr:uid="{842AF08F-E5DD-44A2-9ED7-A1647E60A589}"/>
    <cellStyle name="Moneda 2 3 6 6" xfId="2497" xr:uid="{63ED468D-3365-4618-ACF1-E8E315D46E5A}"/>
    <cellStyle name="Moneda 2 3 7" xfId="1640" xr:uid="{4425D772-90AB-456A-A1B7-AD57D5291853}"/>
    <cellStyle name="Moneda 2 3 8" xfId="1658" xr:uid="{588FD2DB-9833-45EB-B76B-387FC2EA0533}"/>
    <cellStyle name="Moneda 2 3 9" xfId="1663" xr:uid="{48DC80A3-4CC1-402B-BDA4-B08BE7BE8B37}"/>
    <cellStyle name="Moneda 2 4" xfId="1147" xr:uid="{CCD6D2FD-DA71-4D5D-BE85-1EA68D396BCF}"/>
    <cellStyle name="Moneda 2 4 2" xfId="1509" xr:uid="{4F4D710A-DF90-473B-B0A0-44379424CBEA}"/>
    <cellStyle name="Moneda 2 5" xfId="1510" xr:uid="{E6B9A279-A34E-48F1-8DF8-C0EA45D43D3B}"/>
    <cellStyle name="Moneda 2 5 2" xfId="1680" xr:uid="{5CFF5CDB-4693-4864-B3E0-78F4C6DAF172}"/>
    <cellStyle name="Moneda 2 5 2 2" xfId="1935" xr:uid="{E4372D63-5D38-4BD9-A3B8-00633FEFA256}"/>
    <cellStyle name="Moneda 2 5 2 2 2" xfId="2387" xr:uid="{9102D866-7159-41B3-8E43-DA98DBC9A8D9}"/>
    <cellStyle name="Moneda 2 5 2 2 3" xfId="2783" xr:uid="{E7B27862-4596-4C0C-B081-8A95599EF184}"/>
    <cellStyle name="Moneda 2 5 2 3" xfId="1836" xr:uid="{5EF12399-4857-43B1-BD97-490F96CF5606}"/>
    <cellStyle name="Moneda 2 5 2 3 2" xfId="2288" xr:uid="{61B3410D-7B74-4EA9-9F67-57695F13A883}"/>
    <cellStyle name="Moneda 2 5 2 3 3" xfId="2684" xr:uid="{A5238DCB-A4B7-4DBE-AFE8-D62D7EE54CEF}"/>
    <cellStyle name="Moneda 2 5 2 4" xfId="2135" xr:uid="{CC055D6E-467B-4D03-9019-5C4343370EB4}"/>
    <cellStyle name="Moneda 2 5 2 5" xfId="2531" xr:uid="{8DAB1C96-1930-4F29-99DB-3436C8121E39}"/>
    <cellStyle name="Moneda 2 5 3" xfId="1903" xr:uid="{22A49F6B-E045-471C-B5F2-EDB93C9363D6}"/>
    <cellStyle name="Moneda 2 5 3 2" xfId="2355" xr:uid="{88680B66-CA00-4FDA-8792-2B063479FC80}"/>
    <cellStyle name="Moneda 2 5 3 3" xfId="2751" xr:uid="{BDC817FC-A4DF-4504-89C7-9965A4F6F42B}"/>
    <cellStyle name="Moneda 2 5 4" xfId="1798" xr:uid="{5C13AB2E-0EAD-4669-9119-76B55DAEF7B5}"/>
    <cellStyle name="Moneda 2 5 4 2" xfId="2250" xr:uid="{25182B8C-99CC-4E92-A7E1-C68D70E0AEDF}"/>
    <cellStyle name="Moneda 2 5 4 3" xfId="2646" xr:uid="{2E203D24-2AE8-4231-BE74-3F45DB4A4997}"/>
    <cellStyle name="Moneda 2 5 5" xfId="1690" xr:uid="{DD08E018-B502-4FAB-8DE1-DBB68A60E60D}"/>
    <cellStyle name="Moneda 2 5 5 2" xfId="2143" xr:uid="{25B4F655-B4ED-4A2B-8F2D-C1BE1A827E7D}"/>
    <cellStyle name="Moneda 2 5 5 3" xfId="2539" xr:uid="{359E9027-2CFC-4BAC-922D-1EEDB379B5CA}"/>
    <cellStyle name="Moneda 2 5 6" xfId="2090" xr:uid="{27672340-FFE9-47F8-A1A6-B1D1136B9939}"/>
    <cellStyle name="Moneda 2 5 7" xfId="2498" xr:uid="{DA87F99C-D5C4-4F73-9045-4052291212D6}"/>
    <cellStyle name="Moneda 2 6" xfId="1511" xr:uid="{16BF69CD-EA1A-49D4-8D9F-949CFB4FDA1A}"/>
    <cellStyle name="Moneda 2 6 2" xfId="1904" xr:uid="{10698093-6F03-452D-AC78-46FA818ED527}"/>
    <cellStyle name="Moneda 2 6 2 2" xfId="2356" xr:uid="{062E6A4A-82DB-479A-9910-2C2F30CA4207}"/>
    <cellStyle name="Moneda 2 6 2 3" xfId="2752" xr:uid="{BEFD9C5F-8BBD-4409-BADB-EFDE93A6EABA}"/>
    <cellStyle name="Moneda 2 6 3" xfId="1799" xr:uid="{4704BE15-900E-4C6A-A929-142A27E418B4}"/>
    <cellStyle name="Moneda 2 6 3 2" xfId="2251" xr:uid="{BFBFF21F-7038-47B7-A9E2-31EEECAAE290}"/>
    <cellStyle name="Moneda 2 6 3 3" xfId="2647" xr:uid="{AE644BF0-85DA-4C6E-A92E-C9E68D729036}"/>
    <cellStyle name="Moneda 2 6 4" xfId="1948" xr:uid="{096F2BCA-F695-4827-A55F-650E7740FD9E}"/>
    <cellStyle name="Moneda 2 6 4 2" xfId="2400" xr:uid="{E3A53D0C-B958-4378-A0B4-613F588EDC4F}"/>
    <cellStyle name="Moneda 2 6 4 3" xfId="2796" xr:uid="{D95174A6-F948-46DA-974B-E8A07B9CFBCA}"/>
    <cellStyle name="Moneda 2 6 5" xfId="2091" xr:uid="{93A47A24-2C85-4DED-874C-C93CB0D8DFC9}"/>
    <cellStyle name="Moneda 2 6 6" xfId="2499" xr:uid="{20102FE1-F356-4080-861B-084CAD2642CC}"/>
    <cellStyle name="Moneda 2 7" xfId="1644" xr:uid="{47EADBEE-E77C-4424-9FEF-1DF0F0CE126B}"/>
    <cellStyle name="Moneda 2 8" xfId="1140" xr:uid="{DCD5E3BF-1654-4732-ABB8-A7C1530EEFA0}"/>
    <cellStyle name="Moneda 20" xfId="1148" xr:uid="{FFB963E8-58F5-459E-9DF6-F11FD6D85AAF}"/>
    <cellStyle name="Moneda 21" xfId="1149" xr:uid="{FF507D24-DD56-46A1-A28A-19F6F60C8946}"/>
    <cellStyle name="Moneda 22" xfId="1150" xr:uid="{2DEA1C96-AD05-4089-A03F-90C1446D7EBA}"/>
    <cellStyle name="Moneda 23" xfId="1151" xr:uid="{3B975042-EA70-498C-AE0F-EB251D32CFC0}"/>
    <cellStyle name="Moneda 24" xfId="1152" xr:uid="{A78D5E76-AEB3-4B75-98E9-08C1A635C2F8}"/>
    <cellStyle name="Moneda 25" xfId="1153" xr:uid="{CEF13227-B1DE-4327-9318-C1BC1203DF70}"/>
    <cellStyle name="Moneda 26" xfId="1154" xr:uid="{34A8A7C4-DD2B-41A3-AEAD-B42649048E95}"/>
    <cellStyle name="Moneda 27" xfId="1155" xr:uid="{F49B14CA-C716-46DF-B2B3-8C911EAEA53C}"/>
    <cellStyle name="Moneda 28" xfId="1156" xr:uid="{69AAD25C-D9EF-4FB0-B3B2-91FFEF1A1FB1}"/>
    <cellStyle name="Moneda 29" xfId="1157" xr:uid="{704F8470-624C-4268-B6D8-19CD384E90EA}"/>
    <cellStyle name="Moneda 3" xfId="891" xr:uid="{00000000-0005-0000-0000-00007D030000}"/>
    <cellStyle name="Moneda 3 2" xfId="1159" xr:uid="{C5D4D1E4-319B-4FFE-8D9B-374F6E0F5357}"/>
    <cellStyle name="Moneda 3 3" xfId="1160" xr:uid="{C73930F6-0D02-45D3-9524-AEAD50C5E6E3}"/>
    <cellStyle name="Moneda 3 4" xfId="1161" xr:uid="{0ACD9F0C-1AA7-4993-8338-CAFF9ED053E6}"/>
    <cellStyle name="Moneda 3 5" xfId="1512" xr:uid="{71483A5A-B0A7-4175-B534-81DCCCF3FE6D}"/>
    <cellStyle name="Moneda 3 6" xfId="1513" xr:uid="{8E8D0583-A06C-4FA0-9DFF-06E6FCE5E2DD}"/>
    <cellStyle name="Moneda 3 6 2" xfId="1905" xr:uid="{BD1DC9B6-7DB3-4A2E-8A0F-C51CEEBF164B}"/>
    <cellStyle name="Moneda 3 6 2 2" xfId="2357" xr:uid="{BFEA69AB-604F-414F-AD26-067B982499EB}"/>
    <cellStyle name="Moneda 3 6 2 3" xfId="2753" xr:uid="{32536B30-A8B7-4FDC-9FDE-B0B9E6636F79}"/>
    <cellStyle name="Moneda 3 6 3" xfId="1800" xr:uid="{FB9E25F9-51B0-4DCB-B180-2E1F293A98A1}"/>
    <cellStyle name="Moneda 3 6 3 2" xfId="2252" xr:uid="{5B2A29F1-EB12-4959-9A18-24693B80F3E3}"/>
    <cellStyle name="Moneda 3 6 3 3" xfId="2648" xr:uid="{AD099371-AF2B-435B-97F4-7131210EB3F2}"/>
    <cellStyle name="Moneda 3 6 4" xfId="1707" xr:uid="{2DE3F607-0E0B-4153-8347-90E0EFDF39EA}"/>
    <cellStyle name="Moneda 3 6 4 2" xfId="2159" xr:uid="{71ABE935-59D8-41BB-BC74-B2FF0194C6A2}"/>
    <cellStyle name="Moneda 3 6 4 3" xfId="2555" xr:uid="{9590D8AF-7F8D-48C1-84E1-881694E60553}"/>
    <cellStyle name="Moneda 3 6 5" xfId="2092" xr:uid="{0EA5F9AE-C11D-4477-825F-2A881723BFC7}"/>
    <cellStyle name="Moneda 3 6 6" xfId="2500" xr:uid="{2CE5C1EA-8E73-4B04-B2D4-91073149A191}"/>
    <cellStyle name="Moneda 3 7" xfId="1645" xr:uid="{D6F1F535-5259-4BAE-A026-38A62B3D24A5}"/>
    <cellStyle name="Moneda 3 8" xfId="1158" xr:uid="{DDEB537A-80A2-4316-901A-8F520DDFE10E}"/>
    <cellStyle name="Moneda 30" xfId="1162" xr:uid="{18215DFB-745C-4CC9-8733-550B082A504C}"/>
    <cellStyle name="Moneda 31" xfId="1163" xr:uid="{578ADC43-3A8D-427B-95AF-7BB2E4D725DD}"/>
    <cellStyle name="Moneda 32" xfId="1514" xr:uid="{F6B233BB-1763-4DF6-9B03-7B1183093454}"/>
    <cellStyle name="Moneda 33" xfId="1515" xr:uid="{1F223DD4-C863-430C-A5E0-8349FD3811D3}"/>
    <cellStyle name="Moneda 34" xfId="1516" xr:uid="{90DCD5A9-F712-4C17-93F4-2B19F8D90FA8}"/>
    <cellStyle name="Moneda 35" xfId="1517" xr:uid="{73A7F622-2C32-45DF-AC81-39D6A14AAA8C}"/>
    <cellStyle name="Moneda 36" xfId="1518" xr:uid="{C93B9034-072F-4D1B-8B87-1C9B899A1A38}"/>
    <cellStyle name="Moneda 37" xfId="1519" xr:uid="{BBE1F94F-DE4B-436A-8A3F-591F4AC3F843}"/>
    <cellStyle name="Moneda 38" xfId="1520" xr:uid="{F65FB3FA-C2ED-48C0-9E20-8BC33EDC8793}"/>
    <cellStyle name="Moneda 39" xfId="1521" xr:uid="{C25823B8-FCB0-4899-92CD-8E67FD070A6B}"/>
    <cellStyle name="Moneda 4" xfId="892" xr:uid="{00000000-0005-0000-0000-00007E030000}"/>
    <cellStyle name="Moneda 4 2" xfId="893" xr:uid="{00000000-0005-0000-0000-00007F030000}"/>
    <cellStyle name="Moneda 4 2 2" xfId="1165" xr:uid="{5FD18482-B2BE-43C0-871C-21277B5A7D50}"/>
    <cellStyle name="Moneda 4 2 3" xfId="1166" xr:uid="{FCCAB06F-4B50-4F70-B8E2-7EF59C85B5EA}"/>
    <cellStyle name="Moneda 4 2 4" xfId="1522" xr:uid="{5FB8C71B-9916-446E-A06E-83DCE3FE407B}"/>
    <cellStyle name="Moneda 4 2 4 2" xfId="1906" xr:uid="{DBD892EE-EBBA-4012-8C4D-25DD558389A9}"/>
    <cellStyle name="Moneda 4 2 4 2 2" xfId="2358" xr:uid="{3D77B41A-A8CE-452A-A8A7-CAA8FBB055BF}"/>
    <cellStyle name="Moneda 4 2 4 2 3" xfId="2754" xr:uid="{CD295C69-1877-4C44-B267-25D2BF623D6E}"/>
    <cellStyle name="Moneda 4 2 4 3" xfId="1801" xr:uid="{9AC4425F-2A23-4DDE-AA8B-D16809C5E91C}"/>
    <cellStyle name="Moneda 4 2 4 3 2" xfId="2253" xr:uid="{1B1B9988-75F7-4B7A-940D-74FFA27CCFA7}"/>
    <cellStyle name="Moneda 4 2 4 3 3" xfId="2649" xr:uid="{2C67548E-28AB-40C2-BAD3-AAEDF673326E}"/>
    <cellStyle name="Moneda 4 2 4 4" xfId="1714" xr:uid="{D8E46CAC-5B27-4DB8-BA87-8228149B32A5}"/>
    <cellStyle name="Moneda 4 2 4 4 2" xfId="2166" xr:uid="{91D5FFC0-B321-4CA4-A0C1-DA0DF9CF0C14}"/>
    <cellStyle name="Moneda 4 2 4 4 3" xfId="2562" xr:uid="{1AC8FFF5-928A-4CA8-ABB0-059DC3EC0761}"/>
    <cellStyle name="Moneda 4 2 4 5" xfId="2093" xr:uid="{62659A44-7AD4-4087-9C5A-B5ADFE471078}"/>
    <cellStyle name="Moneda 4 2 4 6" xfId="2501" xr:uid="{03FD64CD-FDBE-4508-BE47-8B6633FD7F69}"/>
    <cellStyle name="Moneda 4 2 5" xfId="1641" xr:uid="{DDB3F619-0441-4907-B5D6-1CB5F2CADEC7}"/>
    <cellStyle name="Moneda 4 2 6" xfId="1664" xr:uid="{47C5653D-2412-413A-A405-4DDEEFDF2872}"/>
    <cellStyle name="Moneda 4 2 7" xfId="1067" xr:uid="{8E9505A8-895A-4BB5-9518-890362804FD3}"/>
    <cellStyle name="Moneda 4 3" xfId="1167" xr:uid="{B7423E68-A19C-4D0A-B558-A68F10B2C660}"/>
    <cellStyle name="Moneda 4 4" xfId="1168" xr:uid="{A973CCC1-8CFF-4B56-8A21-1A27C1F4A72D}"/>
    <cellStyle name="Moneda 4 5" xfId="1523" xr:uid="{2DA9FF7C-C174-4596-8F33-B605DADDF916}"/>
    <cellStyle name="Moneda 4 6" xfId="1524" xr:uid="{1343CDC1-7CC7-4E22-ADDF-D2FA6DB9285B}"/>
    <cellStyle name="Moneda 4 6 2" xfId="1907" xr:uid="{ACB82A2A-1B08-4517-B2A0-D050C2009A3E}"/>
    <cellStyle name="Moneda 4 6 2 2" xfId="2359" xr:uid="{870055B8-2E68-4298-A23F-4E281E1EA711}"/>
    <cellStyle name="Moneda 4 6 2 3" xfId="2755" xr:uid="{076CAD21-AC3C-4CD8-8B1A-34D3B3054F3B}"/>
    <cellStyle name="Moneda 4 6 3" xfId="1802" xr:uid="{0C01BEDD-CEC4-457B-87AF-0FC4B7ED9827}"/>
    <cellStyle name="Moneda 4 6 3 2" xfId="2254" xr:uid="{88D330B7-7853-4814-8AA9-5B74AA24080E}"/>
    <cellStyle name="Moneda 4 6 3 3" xfId="2650" xr:uid="{317C18AA-A200-49A8-AEF3-993040BD64B4}"/>
    <cellStyle name="Moneda 4 6 4" xfId="1765" xr:uid="{C9FBA78A-BDD0-4904-A9C6-C26D613E7DFA}"/>
    <cellStyle name="Moneda 4 6 4 2" xfId="2217" xr:uid="{E2C984FB-519C-4F55-BE33-C0A2E7D8ABC3}"/>
    <cellStyle name="Moneda 4 6 4 3" xfId="2613" xr:uid="{734C3891-E281-48AD-B020-AEA114101424}"/>
    <cellStyle name="Moneda 4 6 5" xfId="2094" xr:uid="{E9F442BC-A0B4-4A7A-B698-9D0D437D691F}"/>
    <cellStyle name="Moneda 4 6 6" xfId="2502" xr:uid="{2A22A3A9-0206-4533-9222-5FE7F97FD770}"/>
    <cellStyle name="Moneda 4 7" xfId="1647" xr:uid="{8EB60450-D123-4968-A413-60276D1B8B63}"/>
    <cellStyle name="Moneda 4 8" xfId="1164" xr:uid="{8B29EF55-2A1F-43C1-B50F-787C611DBBF1}"/>
    <cellStyle name="Moneda 40" xfId="1525" xr:uid="{7C9D2096-E9BD-432A-9659-F311972C30E4}"/>
    <cellStyle name="Moneda 41" xfId="1526" xr:uid="{DD54DCFE-FEBA-44B5-8CB2-64C72A958A26}"/>
    <cellStyle name="Moneda 42" xfId="1527" xr:uid="{93843778-DCDD-4250-8E77-90A7BB826DD8}"/>
    <cellStyle name="Moneda 42 2" xfId="1909" xr:uid="{58203887-9094-48DF-9320-DEC5E1A187DA}"/>
    <cellStyle name="Moneda 42 2 2" xfId="2361" xr:uid="{0EA58B8B-99B7-43A4-B957-C4F99A116957}"/>
    <cellStyle name="Moneda 42 2 3" xfId="2757" xr:uid="{AB7D9BD2-E248-443D-BD43-8C85C6CE7D5F}"/>
    <cellStyle name="Moneda 42 3" xfId="1803" xr:uid="{D4B082B7-7869-433C-8A8F-02D00E165618}"/>
    <cellStyle name="Moneda 42 3 2" xfId="2255" xr:uid="{4F9EBB95-FEBA-4C81-99BD-0FD88FA2912F}"/>
    <cellStyle name="Moneda 42 3 3" xfId="2651" xr:uid="{74EE91A2-F94D-4D3D-8076-3E28E6A3A65A}"/>
    <cellStyle name="Moneda 42 4" xfId="1717" xr:uid="{2FF00979-1675-4225-BE73-9A1472E5B131}"/>
    <cellStyle name="Moneda 42 4 2" xfId="2169" xr:uid="{02BA2719-99AB-4EC4-A44A-334410F4CFC3}"/>
    <cellStyle name="Moneda 42 4 3" xfId="2565" xr:uid="{4A01FAEA-3AE9-46B3-86BB-D78526F6929F}"/>
    <cellStyle name="Moneda 42 5" xfId="2095" xr:uid="{C4A2AFD1-681D-4710-869C-DFE774B2F282}"/>
    <cellStyle name="Moneda 42 6" xfId="2503" xr:uid="{114C737C-0809-476A-A695-B9F987482DBB}"/>
    <cellStyle name="Moneda 43" xfId="1639" xr:uid="{FB1B72AC-60FB-431F-AF8E-94AB885036F4}"/>
    <cellStyle name="Moneda 44" xfId="1638" xr:uid="{5D51325B-7EC1-4000-A217-973BB5ABD78D}"/>
    <cellStyle name="Moneda 45" xfId="1642" xr:uid="{267AFACE-8FF8-4CDC-B637-5A71D4738FDD}"/>
    <cellStyle name="Moneda 46" xfId="1659" xr:uid="{6D265F5D-3627-4B93-A6AF-C4EA62828E98}"/>
    <cellStyle name="Moneda 46 2" xfId="1681" xr:uid="{ED728C50-DF6E-4395-B911-75AC4D8EF0CF}"/>
    <cellStyle name="Moneda 46 2 2" xfId="1940" xr:uid="{3C62E9A5-294F-4FBA-A965-1B75E98551B4}"/>
    <cellStyle name="Moneda 46 2 2 2" xfId="2392" xr:uid="{C6AEA26F-752C-49A9-B8B1-C703AD7FA23C}"/>
    <cellStyle name="Moneda 46 2 2 3" xfId="2788" xr:uid="{A6615166-096A-4B8D-9936-0BCAE961904E}"/>
    <cellStyle name="Moneda 46 2 3" xfId="1841" xr:uid="{BE6FF016-4539-4C55-8FEB-4888478BA90F}"/>
    <cellStyle name="Moneda 46 2 3 2" xfId="2293" xr:uid="{05149B97-BD92-4A20-ADF7-33347F60E41D}"/>
    <cellStyle name="Moneda 46 2 3 3" xfId="2689" xr:uid="{962007E7-116B-485A-8253-DD6AD696FD82}"/>
    <cellStyle name="Moneda 46 2 4" xfId="2136" xr:uid="{E9E3477A-C4DE-4CAC-BDA8-B0A77DB86CFF}"/>
    <cellStyle name="Moneda 46 2 5" xfId="2532" xr:uid="{3AE7DF7B-FECB-4B24-A7DE-6BD7F3C16C68}"/>
    <cellStyle name="Moneda 46 3" xfId="1921" xr:uid="{3E134A51-E7D4-47BE-94F0-172640EB97C1}"/>
    <cellStyle name="Moneda 46 3 2" xfId="2373" xr:uid="{D1B83484-24D5-44D1-86F8-141F265AED07}"/>
    <cellStyle name="Moneda 46 3 3" xfId="2769" xr:uid="{FEA3E2C2-F2E5-4CE4-925A-580B08E85A1D}"/>
    <cellStyle name="Moneda 46 4" xfId="1826" xr:uid="{CE6EC3AF-377A-432B-809B-AB585C4BC7FD}"/>
    <cellStyle name="Moneda 46 4 2" xfId="2278" xr:uid="{DF7ADC4E-A220-4EB8-A616-1E7CEA8B1F19}"/>
    <cellStyle name="Moneda 46 4 3" xfId="2674" xr:uid="{F54C6EBB-64A8-4FE6-B071-09C1DA9DBC91}"/>
    <cellStyle name="Moneda 46 5" xfId="1695" xr:uid="{BD49D823-F6D9-4A26-8CEA-E1EBEEEED4C0}"/>
    <cellStyle name="Moneda 46 5 2" xfId="2148" xr:uid="{21117234-209C-4136-B08B-D34479AF930E}"/>
    <cellStyle name="Moneda 46 5 3" xfId="2544" xr:uid="{9B35666E-4FC9-4FE8-94A2-10B2FBA1838F}"/>
    <cellStyle name="Moneda 46 6" xfId="2115" xr:uid="{8F215D92-0995-4293-AC61-90A8F47A64DE}"/>
    <cellStyle name="Moneda 46 7" xfId="2514" xr:uid="{1306C9D4-A638-4373-8B4E-ABD1AFFA23A6}"/>
    <cellStyle name="Moneda 47" xfId="1661" xr:uid="{915BF2EC-5716-488C-A1C0-79032736DCB1}"/>
    <cellStyle name="Moneda 48" xfId="1662" xr:uid="{48AD0318-4358-44A8-A42C-B38A1571AA24}"/>
    <cellStyle name="Moneda 49" xfId="1074" xr:uid="{1015CF21-EDC2-490A-8F4B-4E202E930FCD}"/>
    <cellStyle name="Moneda 5" xfId="894" xr:uid="{00000000-0005-0000-0000-000080030000}"/>
    <cellStyle name="Moneda 5 2" xfId="895" xr:uid="{00000000-0005-0000-0000-000081030000}"/>
    <cellStyle name="Moneda 5 2 2" xfId="1170" xr:uid="{6817CA1D-F228-4034-9D92-F01DA67FAAE7}"/>
    <cellStyle name="Moneda 5 2 3" xfId="1528" xr:uid="{3D178D4F-6914-44EF-A841-6FEB9FD11FB4}"/>
    <cellStyle name="Moneda 5 2 3 2" xfId="1910" xr:uid="{E2D55742-CBC3-4F5C-80CE-A640E67C78D2}"/>
    <cellStyle name="Moneda 5 2 3 2 2" xfId="2362" xr:uid="{5FED7035-C0FF-45B1-98C7-8D8D57D148B9}"/>
    <cellStyle name="Moneda 5 2 3 2 3" xfId="2758" xr:uid="{1E500E97-799A-4359-8155-632A0DB24B26}"/>
    <cellStyle name="Moneda 5 2 3 3" xfId="1804" xr:uid="{1AA9D205-6E55-4D83-8248-85D96FE82F5C}"/>
    <cellStyle name="Moneda 5 2 3 3 2" xfId="2256" xr:uid="{7CFD2E0C-C6B3-442B-8AEE-D729A1DA0E08}"/>
    <cellStyle name="Moneda 5 2 3 3 3" xfId="2652" xr:uid="{60BEFE41-B009-4388-AEC8-21A9DAFB7A6F}"/>
    <cellStyle name="Moneda 5 2 3 4" xfId="1951" xr:uid="{6A7872D7-157E-42EA-B9F6-2AB2F165713B}"/>
    <cellStyle name="Moneda 5 2 3 4 2" xfId="2403" xr:uid="{D75CD588-2878-4323-8E39-EBD0015E8564}"/>
    <cellStyle name="Moneda 5 2 3 4 3" xfId="2799" xr:uid="{9EDBEBEB-0F26-4B56-9E4D-EF5F5F72E078}"/>
    <cellStyle name="Moneda 5 2 3 5" xfId="2096" xr:uid="{9975F0BE-3DD6-4DCE-95B3-438D79DFE3BF}"/>
    <cellStyle name="Moneda 5 2 3 6" xfId="2504" xr:uid="{32CEA62C-4B83-4E1A-99A2-D213A435E2E3}"/>
    <cellStyle name="Moneda 5 2 4" xfId="1169" xr:uid="{1E999557-7DA3-435D-96D4-65B61EC15A6F}"/>
    <cellStyle name="Moneda 5 3" xfId="1529" xr:uid="{1C7CE270-DF8F-4C7B-AD93-623701FA52CC}"/>
    <cellStyle name="Moneda 5 4" xfId="1530" xr:uid="{15DD72AB-EF53-4A1B-B0BC-51EB9B8EBD01}"/>
    <cellStyle name="Moneda 5 5" xfId="1531" xr:uid="{4DA1F5C0-595A-44B1-AC4B-731F21D598E7}"/>
    <cellStyle name="Moneda 5 5 2" xfId="1911" xr:uid="{AEF48BEE-8B04-42A4-AF43-D9745EB92F56}"/>
    <cellStyle name="Moneda 5 5 2 2" xfId="2363" xr:uid="{1B44E065-CF04-461C-B332-FC6A9DE6957B}"/>
    <cellStyle name="Moneda 5 5 2 3" xfId="2759" xr:uid="{90539229-3B03-4C4E-A461-2EF1891A582A}"/>
    <cellStyle name="Moneda 5 5 3" xfId="1805" xr:uid="{CCE76A33-9B68-4BE2-93CE-458248F9A67D}"/>
    <cellStyle name="Moneda 5 5 3 2" xfId="2257" xr:uid="{C4FB9800-590F-4FCD-A0C4-8CFB6CAC2B41}"/>
    <cellStyle name="Moneda 5 5 3 3" xfId="2653" xr:uid="{A54EBAC3-1511-4517-AB7B-FF6DD4779F96}"/>
    <cellStyle name="Moneda 5 5 4" xfId="1715" xr:uid="{78D3F89C-B88A-4C4E-8C83-301F6F34E9BA}"/>
    <cellStyle name="Moneda 5 5 4 2" xfId="2167" xr:uid="{CF771087-A183-42A7-A3F2-869942AC70E8}"/>
    <cellStyle name="Moneda 5 5 4 3" xfId="2563" xr:uid="{7C202E73-2430-46BB-BE9A-66F302A26306}"/>
    <cellStyle name="Moneda 5 5 5" xfId="2097" xr:uid="{80592F4A-76A0-41CA-95D1-0ACFB748BA30}"/>
    <cellStyle name="Moneda 5 5 6" xfId="2505" xr:uid="{67B3E5EB-91A1-4AE9-8874-B7AE8B55AA9E}"/>
    <cellStyle name="Moneda 50" xfId="1682" xr:uid="{9C134B6E-A21F-4A1F-B70C-BCAFD5D90D8E}"/>
    <cellStyle name="Moneda 51" xfId="1847" xr:uid="{40E07A54-A0A8-455B-8FA1-F9818855ABE7}"/>
    <cellStyle name="Moneda 51 2" xfId="2299" xr:uid="{929CB757-B322-4B9F-B8D1-79ED8D1EE77C}"/>
    <cellStyle name="Moneda 51 3" xfId="2695" xr:uid="{4DDF02D9-A591-4120-9B71-6CD17E52A16A}"/>
    <cellStyle name="Moneda 52" xfId="1923" xr:uid="{A53F80BA-67CC-4D54-A08A-6BBB78562EE9}"/>
    <cellStyle name="Moneda 52 2" xfId="2375" xr:uid="{E08789F2-8141-46FF-ADFB-F661813FF4CD}"/>
    <cellStyle name="Moneda 52 3" xfId="2771" xr:uid="{9788872D-B209-4091-AAF8-88ECF8EA8A2C}"/>
    <cellStyle name="Moneda 53" xfId="1944" xr:uid="{9536091E-3465-4848-B222-2BC2EA0B1DC2}"/>
    <cellStyle name="Moneda 53 2" xfId="2396" xr:uid="{FA660498-B0F1-480E-A6CB-D90FC2CA08F2}"/>
    <cellStyle name="Moneda 53 3" xfId="2792" xr:uid="{A5FD4B53-2124-45BC-8551-EA17F377F54E}"/>
    <cellStyle name="Moneda 54" xfId="1880" xr:uid="{289739CC-20B2-455A-9315-4F6E75F02EAD}"/>
    <cellStyle name="Moneda 54 2" xfId="2332" xr:uid="{A1A457FD-D486-4846-926C-29694A2B8CA5}"/>
    <cellStyle name="Moneda 54 3" xfId="2728" xr:uid="{EA927240-04DC-4257-990F-054AD9BE2892}"/>
    <cellStyle name="Moneda 55" xfId="1850" xr:uid="{3E3D8151-AA7A-4CB8-AE8B-AF0936FE3D04}"/>
    <cellStyle name="Moneda 55 2" xfId="2302" xr:uid="{D0B100CE-263D-4400-9039-6FF43A26196E}"/>
    <cellStyle name="Moneda 55 3" xfId="2698" xr:uid="{87AF4115-F3C8-40F0-A0A5-AC3B4628587E}"/>
    <cellStyle name="Moneda 56" xfId="1916" xr:uid="{33FC1851-F5C1-447D-ACBF-FEF7AEE3B823}"/>
    <cellStyle name="Moneda 56 2" xfId="2368" xr:uid="{A5E7FAB0-617B-4FF9-868F-C7DE0E0F538B}"/>
    <cellStyle name="Moneda 56 3" xfId="2764" xr:uid="{32214D1C-EA91-464F-BA63-1BD00D57BB41}"/>
    <cellStyle name="Moneda 57" xfId="1925" xr:uid="{15361F81-5484-485D-84DA-4489AC887340}"/>
    <cellStyle name="Moneda 57 2" xfId="2377" xr:uid="{7A667924-1872-4C0C-9AC6-879DCFAB9387}"/>
    <cellStyle name="Moneda 57 3" xfId="2773" xr:uid="{BD118A59-D779-4EA1-8B3C-324D6BD18A60}"/>
    <cellStyle name="Moneda 58" xfId="1879" xr:uid="{CDF52C0C-A5A6-4F7E-9478-F571471E97FF}"/>
    <cellStyle name="Moneda 58 2" xfId="2331" xr:uid="{26C35AC3-E2AB-400E-AA83-54F30BCF8FBB}"/>
    <cellStyle name="Moneda 58 3" xfId="2727" xr:uid="{994D2029-4519-454F-A03C-EE61C455B8D1}"/>
    <cellStyle name="Moneda 59" xfId="1683" xr:uid="{8C42CA07-E9D8-40EE-95EE-509D681C866A}"/>
    <cellStyle name="Moneda 6" xfId="896" xr:uid="{00000000-0005-0000-0000-000082030000}"/>
    <cellStyle name="Moneda 6 2" xfId="1172" xr:uid="{7B286F03-C7C9-44D1-ACAB-F293E2CFAB6E}"/>
    <cellStyle name="Moneda 6 3" xfId="1173" xr:uid="{47A4C598-5C45-46FA-AB04-A10B3D32C5F0}"/>
    <cellStyle name="Moneda 6 4" xfId="1174" xr:uid="{386D7FF8-BAA8-4D6B-BA31-8D66AFA8965F}"/>
    <cellStyle name="Moneda 6 5" xfId="1532" xr:uid="{05A65240-0135-4BD5-9DE6-7C732779BEC0}"/>
    <cellStyle name="Moneda 6 6" xfId="1533" xr:uid="{7296FBD0-5A9B-4384-9D62-0764CA60CFC7}"/>
    <cellStyle name="Moneda 6 6 2" xfId="1912" xr:uid="{FAA1DDC1-9101-4B9B-B357-8A7D77C0F726}"/>
    <cellStyle name="Moneda 6 6 2 2" xfId="2364" xr:uid="{60A285AA-06A2-4443-B578-9ABF6872F2C7}"/>
    <cellStyle name="Moneda 6 6 2 3" xfId="2760" xr:uid="{23A78AC5-CF3C-40C5-9758-6481E3F0B73B}"/>
    <cellStyle name="Moneda 6 6 3" xfId="1807" xr:uid="{6BAAA236-CDB8-4E0A-8EB9-CDAD722BEFCF}"/>
    <cellStyle name="Moneda 6 6 3 2" xfId="2259" xr:uid="{F5D317B8-13CE-4FD8-876C-0AFD2D3FEC5E}"/>
    <cellStyle name="Moneda 6 6 3 3" xfId="2655" xr:uid="{EDF5BC5D-9B84-4C50-B6FD-190137A7B857}"/>
    <cellStyle name="Moneda 6 6 4" xfId="1725" xr:uid="{748CEFAA-BAC6-4DCD-BB3C-DB56073E1855}"/>
    <cellStyle name="Moneda 6 6 4 2" xfId="2177" xr:uid="{56956C18-651C-465B-9B39-A95334100AFA}"/>
    <cellStyle name="Moneda 6 6 4 3" xfId="2573" xr:uid="{9E1271D6-45FD-46A1-BF8F-F3B23D1745DB}"/>
    <cellStyle name="Moneda 6 6 5" xfId="2098" xr:uid="{B693AC67-BF55-41C1-8324-E91846ADFFC9}"/>
    <cellStyle name="Moneda 6 6 6" xfId="2506" xr:uid="{CE4FEFA5-92BA-4727-89C3-9AB4F4F77CB9}"/>
    <cellStyle name="Moneda 6 7" xfId="1171" xr:uid="{10BAEF36-278C-4A41-88BA-EC2EDC3698C3}"/>
    <cellStyle name="Moneda 60" xfId="1957" xr:uid="{6BEDF420-7BAC-42A2-9168-7FB21731DCC8}"/>
    <cellStyle name="Moneda 61" xfId="2107" xr:uid="{71697D4E-5399-4C26-91C9-887207F8352C}"/>
    <cellStyle name="Moneda 62" xfId="2408" xr:uid="{0A57228E-0C62-40E2-86ED-9163CE3E0C74}"/>
    <cellStyle name="Moneda 63" xfId="2052" xr:uid="{99951711-1C68-4A0A-9AE0-C3147B896304}"/>
    <cellStyle name="Moneda 64" xfId="1977" xr:uid="{2B93502A-E4BF-4531-BC4C-063C30DE4352}"/>
    <cellStyle name="Moneda 65" xfId="1999" xr:uid="{D7444ECF-7059-46B8-A3F2-EEBB20B0C863}"/>
    <cellStyle name="Moneda 66" xfId="2421" xr:uid="{02B6D4D4-ED1C-4628-B87C-A28C5EE6929A}"/>
    <cellStyle name="Moneda 67" xfId="2114" xr:uid="{588D3BBD-0C0E-46F2-B285-8154496291E6}"/>
    <cellStyle name="Moneda 68" xfId="1962" xr:uid="{4383B5E8-8C6D-4F0D-8D9A-E81817041628}"/>
    <cellStyle name="Moneda 69" xfId="1994" xr:uid="{F489313B-1DB8-44CC-A814-79EE6711B90E}"/>
    <cellStyle name="Moneda 7" xfId="897" xr:uid="{00000000-0005-0000-0000-000083030000}"/>
    <cellStyle name="Moneda 7 2" xfId="1176" xr:uid="{3DA0CE27-6F14-4762-B8B8-6E2043935BD0}"/>
    <cellStyle name="Moneda 7 3" xfId="1177" xr:uid="{F29E3082-8E32-4C58-940C-E701BC36A4F7}"/>
    <cellStyle name="Moneda 7 4" xfId="1178" xr:uid="{542A68BA-EB6C-4F08-9CDC-1ACD6956B12F}"/>
    <cellStyle name="Moneda 7 5" xfId="1534" xr:uid="{F41FBE42-2A82-4B85-A9D6-ECF6AFE42245}"/>
    <cellStyle name="Moneda 7 5 2" xfId="1913" xr:uid="{3D8D681B-C8B1-43F5-8EC1-1E8F280D3361}"/>
    <cellStyle name="Moneda 7 5 2 2" xfId="2365" xr:uid="{FDC9A732-00E8-4FDB-98D7-BA931ED2E622}"/>
    <cellStyle name="Moneda 7 5 2 3" xfId="2761" xr:uid="{63069B8F-06B6-4EEA-A5DB-D8C7D5785F2B}"/>
    <cellStyle name="Moneda 7 5 3" xfId="1808" xr:uid="{71478B44-F7C5-4E4A-BECB-2D6BBE015BCC}"/>
    <cellStyle name="Moneda 7 5 3 2" xfId="2260" xr:uid="{04EAA0C7-0184-4D74-A8E3-136D2E95E64E}"/>
    <cellStyle name="Moneda 7 5 3 3" xfId="2656" xr:uid="{6174260A-C2DD-450E-9989-37DC9FCCAAB8}"/>
    <cellStyle name="Moneda 7 5 4" xfId="1759" xr:uid="{2EDFFFF9-0F74-4F88-825F-B72791767AC6}"/>
    <cellStyle name="Moneda 7 5 4 2" xfId="2211" xr:uid="{E6164BBA-5F6C-4D5B-BAA2-B6E489AAEA25}"/>
    <cellStyle name="Moneda 7 5 4 3" xfId="2607" xr:uid="{116B1CC7-99C7-4016-AB38-6A49B977B3F6}"/>
    <cellStyle name="Moneda 7 5 5" xfId="2099" xr:uid="{01E59B5E-3879-4126-B225-79874A9BD348}"/>
    <cellStyle name="Moneda 7 5 6" xfId="2507" xr:uid="{C87EB05D-4B6D-4176-B91A-7E815B593830}"/>
    <cellStyle name="Moneda 7 6" xfId="1175" xr:uid="{132F4386-D885-4612-A3A6-90771E0268A5}"/>
    <cellStyle name="Moneda 70" xfId="1982" xr:uid="{59BACF95-24D5-4CB3-B62E-7605F7871C10}"/>
    <cellStyle name="Moneda 71" xfId="2065" xr:uid="{2BFF0D34-02F2-489E-BC7A-FD7954EC23F1}"/>
    <cellStyle name="Moneda 72" xfId="1992" xr:uid="{FB854722-4A77-4D8F-AD55-22707D300867}"/>
    <cellStyle name="Moneda 73" xfId="2060" xr:uid="{2E70E360-FF76-462B-940B-C2D01AB6AAD1}"/>
    <cellStyle name="Moneda 74" xfId="2418" xr:uid="{AD221B9C-C1AD-45C7-B38D-4D2F68CE84E3}"/>
    <cellStyle name="Moneda 75" xfId="2413" xr:uid="{CFE7CAC5-D0FB-443C-A47E-9EAEB06CE617}"/>
    <cellStyle name="Moneda 76" xfId="1969" xr:uid="{0B9D3CE9-3E90-470F-9D82-BD0D581F27BF}"/>
    <cellStyle name="Moneda 77" xfId="2422" xr:uid="{D84FEDC7-BC0D-4BAF-A7E0-F3460DCC1877}"/>
    <cellStyle name="Moneda 78" xfId="2056" xr:uid="{A38D5AAC-A807-4401-B836-3C9D9D3F7859}"/>
    <cellStyle name="Moneda 79" xfId="2429" xr:uid="{7DB55FF4-B6E8-46F1-8298-568C7A90C5EB}"/>
    <cellStyle name="Moneda 8" xfId="898" xr:uid="{00000000-0005-0000-0000-000084030000}"/>
    <cellStyle name="Moneda 8 2" xfId="1180" xr:uid="{BAE64652-960D-4638-A2DD-EEE3A2809B36}"/>
    <cellStyle name="Moneda 8 3" xfId="1181" xr:uid="{4A2523F4-0DF7-4093-988C-C263FADE9416}"/>
    <cellStyle name="Moneda 8 4" xfId="1535" xr:uid="{538741A0-03B7-4DA9-844A-DC3D007D3F5A}"/>
    <cellStyle name="Moneda 8 4 2" xfId="1914" xr:uid="{120A8818-0BC6-402C-81B2-B899446FC42B}"/>
    <cellStyle name="Moneda 8 4 2 2" xfId="2366" xr:uid="{D2BF40D0-3F2D-42C7-BF26-E6242D6C6F43}"/>
    <cellStyle name="Moneda 8 4 2 3" xfId="2762" xr:uid="{DBB91087-4E2A-4574-8F7B-3BD7A050AE4A}"/>
    <cellStyle name="Moneda 8 4 3" xfId="1809" xr:uid="{DCE7C2A1-D41D-470D-A06F-32FA70F5B041}"/>
    <cellStyle name="Moneda 8 4 3 2" xfId="2261" xr:uid="{FBA3EE44-1E4A-4E2E-979E-E75D1F563526}"/>
    <cellStyle name="Moneda 8 4 3 3" xfId="2657" xr:uid="{3424A164-7F19-4758-8A3C-BC5AF4CCE446}"/>
    <cellStyle name="Moneda 8 4 4" xfId="1716" xr:uid="{E913A7DC-BB5F-47C7-A716-B7FFDAEAE62C}"/>
    <cellStyle name="Moneda 8 4 4 2" xfId="2168" xr:uid="{52B4C0BE-F361-4B19-B13D-2D3C0511000A}"/>
    <cellStyle name="Moneda 8 4 4 3" xfId="2564" xr:uid="{737EEE02-4E96-4788-91EA-F997BCFDDDF2}"/>
    <cellStyle name="Moneda 8 4 5" xfId="2100" xr:uid="{FF0C7FA4-BDEF-41E0-B16E-2D40AF1F21A6}"/>
    <cellStyle name="Moneda 8 4 6" xfId="2508" xr:uid="{D9FD4213-F0E6-4BEB-98A3-873CF180C951}"/>
    <cellStyle name="Moneda 8 5" xfId="1179" xr:uid="{F3F42C86-B746-4729-9CBD-C733B5D894DA}"/>
    <cellStyle name="Moneda 80" xfId="2426" xr:uid="{51B65311-52C8-448A-B610-E1F0D843923B}"/>
    <cellStyle name="Moneda 81" xfId="2410" xr:uid="{D44827D3-3B9E-4AB8-9EA0-48D92820265B}"/>
    <cellStyle name="Moneda 82" xfId="2055" xr:uid="{3C4F2206-879A-4542-BD0D-2B0B55CC1C69}"/>
    <cellStyle name="Moneda 83" xfId="1993" xr:uid="{899AFFF7-2009-4E85-8E84-E7B37B5E3932}"/>
    <cellStyle name="Moneda 84" xfId="2008" xr:uid="{B1C898F3-C1D9-4639-B36D-8A4A91107E00}"/>
    <cellStyle name="Moneda 85" xfId="1998" xr:uid="{F64711F5-7CB9-4113-8F82-86CED9B53E7C}"/>
    <cellStyle name="Moneda 86" xfId="1973" xr:uid="{7E3B7563-D8E8-4D09-9719-06EA8BAAA596}"/>
    <cellStyle name="Moneda 87" xfId="1978" xr:uid="{FB81D3F6-C95F-423F-999C-74177D8C594A}"/>
    <cellStyle name="Moneda 88" xfId="1963" xr:uid="{FC5A7A7F-BA72-470D-96C2-D4A0148100AF}"/>
    <cellStyle name="Moneda 89" xfId="2106" xr:uid="{5A2DEAD5-6662-452A-88A8-1F4079138ECA}"/>
    <cellStyle name="Moneda 9" xfId="899" xr:uid="{00000000-0005-0000-0000-000085030000}"/>
    <cellStyle name="Moneda 9 2" xfId="1183" xr:uid="{BBDDD225-0FFF-41C4-B461-2C845F8B57CC}"/>
    <cellStyle name="Moneda 9 3" xfId="1184" xr:uid="{AC65FCA4-F709-40FF-B03E-F5D5AFD8649A}"/>
    <cellStyle name="Moneda 9 4" xfId="1185" xr:uid="{5DCBE670-DD48-4099-8E3F-B1055E494ED3}"/>
    <cellStyle name="Moneda 9 5" xfId="1536" xr:uid="{4625C5EF-A7CE-4D6E-9B22-628174D53F40}"/>
    <cellStyle name="Moneda 9 5 2" xfId="1915" xr:uid="{EE2A18EB-396A-4AC2-922E-DA28AF91BEE6}"/>
    <cellStyle name="Moneda 9 5 2 2" xfId="2367" xr:uid="{109C1CCD-84C0-48A3-A17D-239A059965B5}"/>
    <cellStyle name="Moneda 9 5 2 3" xfId="2763" xr:uid="{3ECDC027-E65C-406A-9700-7151D7F7CC94}"/>
    <cellStyle name="Moneda 9 5 3" xfId="1810" xr:uid="{53796925-E4DA-41D5-8E2E-2863144753E4}"/>
    <cellStyle name="Moneda 9 5 3 2" xfId="2262" xr:uid="{AA1A1DCE-3531-4A7C-9FC8-2D8F76445E66}"/>
    <cellStyle name="Moneda 9 5 3 3" xfId="2658" xr:uid="{C3676527-B996-413C-950A-096150FA9271}"/>
    <cellStyle name="Moneda 9 5 4" xfId="1748" xr:uid="{2630E9C7-5C2C-4896-BCFD-EEB46F927FA5}"/>
    <cellStyle name="Moneda 9 5 4 2" xfId="2200" xr:uid="{F264D827-415F-4E8A-94C8-763C2970B8ED}"/>
    <cellStyle name="Moneda 9 5 4 3" xfId="2596" xr:uid="{7EC858E4-391E-421E-9810-8474BDFCE752}"/>
    <cellStyle name="Moneda 9 5 5" xfId="2101" xr:uid="{270857DB-BF1A-4A3D-B4DC-04F8E67CA8EE}"/>
    <cellStyle name="Moneda 9 5 6" xfId="2509" xr:uid="{23217CCE-32F4-4FA1-8122-514DE930E294}"/>
    <cellStyle name="Moneda 9 6" xfId="1182" xr:uid="{4FB72C49-82BA-4F82-839E-EDFA99225707}"/>
    <cellStyle name="Moneda 90" xfId="1988" xr:uid="{5D168602-38CD-41C5-B716-70B90755CE8C}"/>
    <cellStyle name="Moneda 91" xfId="2437" xr:uid="{9A2EA534-91DC-4651-A126-1150903F8EAA}"/>
    <cellStyle name="Moneda 92" xfId="2438" xr:uid="{343077CC-99B9-43F3-9257-0E59E0433E91}"/>
    <cellStyle name="Moneda 93" xfId="2439" xr:uid="{F3F0A053-BA75-4CC5-A836-5928E568B864}"/>
    <cellStyle name="Moneda 94" xfId="2440" xr:uid="{B91570DF-A482-4CFD-829B-2501E9613FEA}"/>
    <cellStyle name="Moneda 95" xfId="2000" xr:uid="{7741FA57-5629-4E9F-BC54-C4A85A673AE7}"/>
    <cellStyle name="Moneda 96" xfId="1966" xr:uid="{A637B498-2952-4570-A2E6-5D127B7121BA}"/>
    <cellStyle name="Moneda 97" xfId="2118" xr:uid="{C46F9892-A924-4DC8-94FB-8D820C801613}"/>
    <cellStyle name="Moneda 98" xfId="2419" xr:uid="{CC9A363E-2F37-4499-9829-68113A3215B2}"/>
    <cellStyle name="Moneda 99" xfId="1986" xr:uid="{9D4A7D36-E5A2-479B-9491-B3C8900D40D4}"/>
    <cellStyle name="Neutral" xfId="1033" builtinId="28" customBuiltin="1"/>
    <cellStyle name="Normal" xfId="0" builtinId="0"/>
    <cellStyle name="Normal 10" xfId="900" xr:uid="{00000000-0005-0000-0000-000087030000}"/>
    <cellStyle name="Normal 11" xfId="901" xr:uid="{00000000-0005-0000-0000-000088030000}"/>
    <cellStyle name="Normal 12" xfId="902" xr:uid="{00000000-0005-0000-0000-000089030000}"/>
    <cellStyle name="Normal 12 2" xfId="1187" xr:uid="{EB1A3173-F55D-4306-968E-DFEB352A1DA4}"/>
    <cellStyle name="Normal 12 3" xfId="1186" xr:uid="{B36F88C1-3855-499A-AA80-F87762E0E602}"/>
    <cellStyle name="Normal 13" xfId="903" xr:uid="{00000000-0005-0000-0000-00008A030000}"/>
    <cellStyle name="Normal 14" xfId="1188" xr:uid="{4E6F7EB1-DD75-4DEB-BD41-D0835FD41F1D}"/>
    <cellStyle name="Normal 2" xfId="904" xr:uid="{00000000-0005-0000-0000-00008B030000}"/>
    <cellStyle name="Normal 2 2" xfId="905" xr:uid="{00000000-0005-0000-0000-00008C030000}"/>
    <cellStyle name="Normal 2 2 2" xfId="906" xr:uid="{00000000-0005-0000-0000-00008D030000}"/>
    <cellStyle name="Normal 2 3" xfId="6" xr:uid="{00000000-0005-0000-0000-00008E030000}"/>
    <cellStyle name="Normal 2 3 2" xfId="1190" xr:uid="{69CE8255-7F68-4CBF-A250-5278392E4679}"/>
    <cellStyle name="Normal 2 3 3" xfId="1189" xr:uid="{177BCD9A-2504-4CE0-B6C5-9B9BA2E64592}"/>
    <cellStyle name="Normal 2 4" xfId="907" xr:uid="{00000000-0005-0000-0000-00008F030000}"/>
    <cellStyle name="Normal 2 5" xfId="1076" xr:uid="{2128DA73-4C7B-4C20-8BD9-A10E4F3DF196}"/>
    <cellStyle name="Normal 2 6" xfId="1699" xr:uid="{76FD57EF-6AD5-4900-A148-3D38FD70DD15}"/>
    <cellStyle name="Normal 2 7" xfId="1066" xr:uid="{0677EE1B-DB84-4F04-BFA9-8FB3DB981D30}"/>
    <cellStyle name="Normal 20" xfId="908" xr:uid="{00000000-0005-0000-0000-000090030000}"/>
    <cellStyle name="Normal 21" xfId="909" xr:uid="{00000000-0005-0000-0000-000091030000}"/>
    <cellStyle name="Normal 27" xfId="910" xr:uid="{00000000-0005-0000-0000-000092030000}"/>
    <cellStyle name="Normal 28" xfId="911" xr:uid="{00000000-0005-0000-0000-000093030000}"/>
    <cellStyle name="Normal 3" xfId="912" xr:uid="{00000000-0005-0000-0000-000094030000}"/>
    <cellStyle name="Normal 3 2" xfId="913" xr:uid="{00000000-0005-0000-0000-000095030000}"/>
    <cellStyle name="Normal 3 2 2" xfId="1656" xr:uid="{7DE1DB36-B039-4FF0-BE63-AE10DA94BBF9}"/>
    <cellStyle name="Normal 3 3" xfId="914" xr:uid="{00000000-0005-0000-0000-000096030000}"/>
    <cellStyle name="Normal 4" xfId="915" xr:uid="{00000000-0005-0000-0000-000097030000}"/>
    <cellStyle name="Normal 4 2" xfId="916" xr:uid="{00000000-0005-0000-0000-000098030000}"/>
    <cellStyle name="Normal 4 2 2" xfId="1650" xr:uid="{248BA8A4-5CB9-4AD4-B307-4BF707D0E6E8}"/>
    <cellStyle name="Normal 5" xfId="917" xr:uid="{00000000-0005-0000-0000-000099030000}"/>
    <cellStyle name="Normal 5 2" xfId="918" xr:uid="{00000000-0005-0000-0000-00009A030000}"/>
    <cellStyle name="Normal 6" xfId="919" xr:uid="{00000000-0005-0000-0000-00009B030000}"/>
    <cellStyle name="Normal 6 2" xfId="1537" xr:uid="{2431CD18-5917-4B74-92BC-7BCE164901A9}"/>
    <cellStyle name="Normal 6 3" xfId="1538" xr:uid="{9225A619-F4BC-4A81-BEE5-865403835821}"/>
    <cellStyle name="Normal 7" xfId="920" xr:uid="{00000000-0005-0000-0000-00009C030000}"/>
    <cellStyle name="Normal 8" xfId="921" xr:uid="{00000000-0005-0000-0000-00009D030000}"/>
    <cellStyle name="Normal 9" xfId="922" xr:uid="{00000000-0005-0000-0000-00009E030000}"/>
    <cellStyle name="Normal 9 2" xfId="1192" xr:uid="{D277E586-9FBC-4F7A-BBE6-1D79DB016701}"/>
    <cellStyle name="Normal 9 3" xfId="1193" xr:uid="{25D2D688-2B06-44DF-A5A4-D8BDE3458CC7}"/>
    <cellStyle name="Normal 9 4" xfId="1194" xr:uid="{19A1C618-2BD0-4ECC-89B0-0B50DE38FC86}"/>
    <cellStyle name="Notas" xfId="1040" builtinId="10" customBuiltin="1"/>
    <cellStyle name="Notas 10" xfId="923" xr:uid="{00000000-0005-0000-0000-00009F030000}"/>
    <cellStyle name="Notas 10 2" xfId="1196" xr:uid="{4F6EC263-B4F3-42B9-B067-E57D2FB0C052}"/>
    <cellStyle name="Notas 10 3" xfId="1197" xr:uid="{4A78E668-84B8-416E-BA96-7258C4A3E03F}"/>
    <cellStyle name="Notas 10 4" xfId="1539" xr:uid="{4BED4A9F-5F54-43BA-93EB-5E2173AF8820}"/>
    <cellStyle name="Notas 10 5" xfId="1195" xr:uid="{E35F8C54-ED0A-41E9-BB43-2235FE88ACEF}"/>
    <cellStyle name="Notas 11" xfId="924" xr:uid="{00000000-0005-0000-0000-0000A0030000}"/>
    <cellStyle name="Notas 11 2" xfId="1199" xr:uid="{8409B7E2-007E-46C6-B436-84423DE1C9FE}"/>
    <cellStyle name="Notas 11 3" xfId="1200" xr:uid="{1BF8D2B1-0335-492B-99EF-BB7CF0E1FB2A}"/>
    <cellStyle name="Notas 11 4" xfId="1540" xr:uid="{37F52FDC-6E6F-4A20-BA4B-D7E67CA979C3}"/>
    <cellStyle name="Notas 11 5" xfId="1198" xr:uid="{D2660CEE-BA39-4AB4-A515-9EB297598040}"/>
    <cellStyle name="Notas 12" xfId="925" xr:uid="{00000000-0005-0000-0000-0000A1030000}"/>
    <cellStyle name="Notas 12 2" xfId="1202" xr:uid="{0AA7A1A5-64A9-4A9F-9A78-1F83A6EA110A}"/>
    <cellStyle name="Notas 12 3" xfId="1203" xr:uid="{37CE6C49-DF06-4BBB-945A-DDC7070C5B75}"/>
    <cellStyle name="Notas 12 4" xfId="1541" xr:uid="{5D7EBDB1-F087-4E13-B003-C292BD171F90}"/>
    <cellStyle name="Notas 12 5" xfId="1201" xr:uid="{9EEDCDC0-19F5-47D4-BF96-98AF46733ECA}"/>
    <cellStyle name="Notas 13" xfId="926" xr:uid="{00000000-0005-0000-0000-0000A2030000}"/>
    <cellStyle name="Notas 13 2" xfId="1205" xr:uid="{2738774D-0CBB-4FE4-8F65-3A264FC23DDB}"/>
    <cellStyle name="Notas 13 3" xfId="1206" xr:uid="{9D5AA4EE-24ED-4983-B795-167E412F506F}"/>
    <cellStyle name="Notas 13 4" xfId="1542" xr:uid="{979EFA0C-C999-4D45-A5D9-B15F0E1484B4}"/>
    <cellStyle name="Notas 13 5" xfId="1204" xr:uid="{CE2776EA-3389-4A0C-B404-A77C37A5F989}"/>
    <cellStyle name="Notas 14" xfId="927" xr:uid="{00000000-0005-0000-0000-0000A3030000}"/>
    <cellStyle name="Notas 14 2" xfId="1208" xr:uid="{A528E779-03DE-440E-A394-477CAF3D5F90}"/>
    <cellStyle name="Notas 14 3" xfId="1209" xr:uid="{ECE9C458-85A6-464C-BA6F-1E27D53B1A21}"/>
    <cellStyle name="Notas 14 4" xfId="1543" xr:uid="{60CB1A68-6A81-4993-8568-95E2FE61255F}"/>
    <cellStyle name="Notas 14 5" xfId="1207" xr:uid="{89D5AD5C-98BD-4F42-88F1-5A3BD17BF73A}"/>
    <cellStyle name="Notas 15" xfId="928" xr:uid="{00000000-0005-0000-0000-0000A4030000}"/>
    <cellStyle name="Notas 15 2" xfId="1211" xr:uid="{901077C6-D677-4CFF-805E-CA3BEC1DE83D}"/>
    <cellStyle name="Notas 15 3" xfId="1212" xr:uid="{F1E74735-F0C9-497D-A33C-1503F0867637}"/>
    <cellStyle name="Notas 15 4" xfId="1544" xr:uid="{1F1B60DD-8E98-4A4E-93CC-AFA22E4BBB9B}"/>
    <cellStyle name="Notas 15 5" xfId="1210" xr:uid="{F1EBA881-127B-4699-B346-0070B340BE5C}"/>
    <cellStyle name="Notas 16" xfId="929" xr:uid="{00000000-0005-0000-0000-0000A5030000}"/>
    <cellStyle name="Notas 16 2" xfId="1214" xr:uid="{53DF91A5-D33F-4C24-8495-08543FCD9B4E}"/>
    <cellStyle name="Notas 16 3" xfId="1215" xr:uid="{BDF5BDF6-7285-4811-978B-667A2969181A}"/>
    <cellStyle name="Notas 16 4" xfId="1545" xr:uid="{BE30E82D-0300-4A54-9BF3-96AA9CC0D55E}"/>
    <cellStyle name="Notas 16 5" xfId="1213" xr:uid="{85BB7EED-43EE-4E97-BD18-AAFC8773E16E}"/>
    <cellStyle name="Notas 17" xfId="930" xr:uid="{00000000-0005-0000-0000-0000A6030000}"/>
    <cellStyle name="Notas 17 2" xfId="1217" xr:uid="{53EF7630-C213-4616-A563-BD4C0597E796}"/>
    <cellStyle name="Notas 17 3" xfId="1218" xr:uid="{A1B1687C-E711-4BC4-8ACF-723458561111}"/>
    <cellStyle name="Notas 17 4" xfId="1546" xr:uid="{559B5756-E7EB-4104-8BCF-2F9C89B41284}"/>
    <cellStyle name="Notas 17 5" xfId="1216" xr:uid="{6F004E01-B7B8-404B-9BAD-F9FF52535CD1}"/>
    <cellStyle name="Notas 18" xfId="931" xr:uid="{00000000-0005-0000-0000-0000A7030000}"/>
    <cellStyle name="Notas 18 2" xfId="1220" xr:uid="{249AF73C-48C9-4D8A-8C55-BB868ED8BAF9}"/>
    <cellStyle name="Notas 18 3" xfId="1221" xr:uid="{1CF336EC-806A-4130-9415-C3C1BF1A1537}"/>
    <cellStyle name="Notas 18 4" xfId="1547" xr:uid="{29DCB2B7-464E-46BB-A877-6543119FD6F2}"/>
    <cellStyle name="Notas 18 5" xfId="1219" xr:uid="{C0E56EBA-ED9F-4172-AADE-303D04840429}"/>
    <cellStyle name="Notas 19" xfId="932" xr:uid="{00000000-0005-0000-0000-0000A8030000}"/>
    <cellStyle name="Notas 19 2" xfId="1223" xr:uid="{F2723283-C1CA-46BD-8D3E-EFE94FE8C391}"/>
    <cellStyle name="Notas 19 3" xfId="1224" xr:uid="{BE5AE8F2-4ADD-43EB-96B9-874ECFD8787E}"/>
    <cellStyle name="Notas 19 4" xfId="1548" xr:uid="{3ED819CE-991B-4D39-8EEB-1C9385C6EABD}"/>
    <cellStyle name="Notas 19 5" xfId="1222" xr:uid="{EF01DD6A-324E-4AD5-B706-541771DD5237}"/>
    <cellStyle name="Notas 2" xfId="933" xr:uid="{00000000-0005-0000-0000-0000A9030000}"/>
    <cellStyle name="Notas 2 2" xfId="1226" xr:uid="{076FB71A-CB21-476B-9FF8-C0403E880B17}"/>
    <cellStyle name="Notas 2 3" xfId="1227" xr:uid="{3361E653-C202-4783-A1B0-47635DAEF461}"/>
    <cellStyle name="Notas 2 4" xfId="1549" xr:uid="{5DFDC699-AF5B-408C-BC8E-9793E69A0682}"/>
    <cellStyle name="Notas 2 5" xfId="1225" xr:uid="{B0BA3E7B-AD89-49D0-A507-287AD1D5A5D3}"/>
    <cellStyle name="Notas 20" xfId="934" xr:uid="{00000000-0005-0000-0000-0000AA030000}"/>
    <cellStyle name="Notas 20 2" xfId="1229" xr:uid="{0942A9B1-C415-41B7-9952-918AB864405D}"/>
    <cellStyle name="Notas 20 3" xfId="1230" xr:uid="{4AE16303-3811-49A3-9C72-257D232582B6}"/>
    <cellStyle name="Notas 20 4" xfId="1550" xr:uid="{7094E010-F808-465C-9EC4-153290A19CB9}"/>
    <cellStyle name="Notas 20 5" xfId="1228" xr:uid="{B3C6A017-E209-4B53-9F43-76D6D529D6D3}"/>
    <cellStyle name="Notas 21" xfId="935" xr:uid="{00000000-0005-0000-0000-0000AB030000}"/>
    <cellStyle name="Notas 21 2" xfId="1232" xr:uid="{92E8CF2A-352A-4B94-9EA8-EA901A6DC8E8}"/>
    <cellStyle name="Notas 21 3" xfId="1233" xr:uid="{4EBAD052-D408-47D3-AD97-777287067749}"/>
    <cellStyle name="Notas 21 4" xfId="1551" xr:uid="{C8739042-2EF2-450D-A96E-AA3F37FD7830}"/>
    <cellStyle name="Notas 21 5" xfId="1231" xr:uid="{6B1A8E3D-F5B3-440D-893E-A7F283209D74}"/>
    <cellStyle name="Notas 22" xfId="936" xr:uid="{00000000-0005-0000-0000-0000AC030000}"/>
    <cellStyle name="Notas 22 2" xfId="1235" xr:uid="{0355814E-6F7C-4CA5-8D25-C2E5257A8198}"/>
    <cellStyle name="Notas 22 3" xfId="1236" xr:uid="{4F63E85C-235B-4423-A3B2-F7DF4A1FEBE7}"/>
    <cellStyle name="Notas 22 4" xfId="1552" xr:uid="{A18340D4-171D-40D9-B077-A095A263B3AD}"/>
    <cellStyle name="Notas 22 5" xfId="1234" xr:uid="{62669DDD-68A2-499E-BE46-103844D56A47}"/>
    <cellStyle name="Notas 23" xfId="937" xr:uid="{00000000-0005-0000-0000-0000AD030000}"/>
    <cellStyle name="Notas 23 2" xfId="1238" xr:uid="{973C6CB3-CDF4-44A3-A8BA-F4173AA3C1AD}"/>
    <cellStyle name="Notas 23 3" xfId="1239" xr:uid="{C142C783-9EDF-4B72-ACCE-EDA07DC27EF7}"/>
    <cellStyle name="Notas 23 4" xfId="1553" xr:uid="{99F9179A-FE51-4AA7-9B1E-00E9E2FC05AE}"/>
    <cellStyle name="Notas 23 5" xfId="1237" xr:uid="{6D8582AE-9F8F-4108-B7E2-6C16CCC47E73}"/>
    <cellStyle name="Notas 24" xfId="938" xr:uid="{00000000-0005-0000-0000-0000AE030000}"/>
    <cellStyle name="Notas 24 2" xfId="1241" xr:uid="{DB8AEE36-EC31-4C22-B220-9A5B7C243118}"/>
    <cellStyle name="Notas 24 3" xfId="1242" xr:uid="{7598BA71-6F36-442D-9A7D-BA7422E3372A}"/>
    <cellStyle name="Notas 24 4" xfId="1554" xr:uid="{87251C99-715A-4695-82AF-946821E42C20}"/>
    <cellStyle name="Notas 24 5" xfId="1240" xr:uid="{15BF8515-F85B-4C29-8C87-F1161C699CD8}"/>
    <cellStyle name="Notas 25" xfId="939" xr:uid="{00000000-0005-0000-0000-0000AF030000}"/>
    <cellStyle name="Notas 25 2" xfId="1244" xr:uid="{81F4EAFA-ACFC-4530-8391-66B7B7A7EB14}"/>
    <cellStyle name="Notas 25 3" xfId="1245" xr:uid="{09D8D108-87F5-4121-8FF9-B04FB1F89862}"/>
    <cellStyle name="Notas 25 4" xfId="1555" xr:uid="{15A015A4-65E2-48A7-9D6F-F6EB274F1F66}"/>
    <cellStyle name="Notas 25 5" xfId="1243" xr:uid="{F0771746-BCB6-4403-86B4-B245DF829D47}"/>
    <cellStyle name="Notas 26" xfId="940" xr:uid="{00000000-0005-0000-0000-0000B0030000}"/>
    <cellStyle name="Notas 26 2" xfId="1247" xr:uid="{F7214BBD-EBA5-413E-AC14-5278E3B7C24F}"/>
    <cellStyle name="Notas 26 3" xfId="1248" xr:uid="{441647AE-932C-4269-B36E-D4BB9B415201}"/>
    <cellStyle name="Notas 26 4" xfId="1556" xr:uid="{080DA91D-BC46-49A1-BEBE-C2E8DDEB1925}"/>
    <cellStyle name="Notas 26 5" xfId="1246" xr:uid="{FD9954F0-2FBB-448C-B9B1-3C3B0D06CF3D}"/>
    <cellStyle name="Notas 27" xfId="941" xr:uid="{00000000-0005-0000-0000-0000B1030000}"/>
    <cellStyle name="Notas 27 2" xfId="1250" xr:uid="{29A991B7-539C-49CE-9857-DDAA1BF2B122}"/>
    <cellStyle name="Notas 27 3" xfId="1251" xr:uid="{A42F6BD2-108F-45B5-BCD3-3DBCDF6178F5}"/>
    <cellStyle name="Notas 27 4" xfId="1557" xr:uid="{C610904E-3BA5-455D-B857-15F92123A144}"/>
    <cellStyle name="Notas 27 5" xfId="1249" xr:uid="{163EE470-11BA-47E0-90E9-B983CFCDEC1B}"/>
    <cellStyle name="Notas 28" xfId="942" xr:uid="{00000000-0005-0000-0000-0000B2030000}"/>
    <cellStyle name="Notas 28 2" xfId="1253" xr:uid="{1552F09E-69D7-4731-992A-054338738268}"/>
    <cellStyle name="Notas 28 3" xfId="1254" xr:uid="{B828C0DC-C385-49A5-945D-2234DCDECD3C}"/>
    <cellStyle name="Notas 28 4" xfId="1558" xr:uid="{97C38DE7-9C81-442F-B5DB-B13CF1CFD3C9}"/>
    <cellStyle name="Notas 28 5" xfId="1252" xr:uid="{DCE6DC12-E7FE-44FA-9790-405A8BC23218}"/>
    <cellStyle name="Notas 29" xfId="943" xr:uid="{00000000-0005-0000-0000-0000B3030000}"/>
    <cellStyle name="Notas 29 2" xfId="1256" xr:uid="{0A1E4B97-5FA1-49BE-8030-4E40A9591CF3}"/>
    <cellStyle name="Notas 29 3" xfId="1257" xr:uid="{61C71547-7EBD-4505-BC56-EB7D1FAC3CA9}"/>
    <cellStyle name="Notas 29 4" xfId="1559" xr:uid="{EA6F1A5C-45C3-4496-A7E8-251989B2949A}"/>
    <cellStyle name="Notas 29 5" xfId="1255" xr:uid="{488BBEA0-AD6D-4601-946D-3733524C90FB}"/>
    <cellStyle name="Notas 3" xfId="944" xr:uid="{00000000-0005-0000-0000-0000B4030000}"/>
    <cellStyle name="Notas 3 2" xfId="1259" xr:uid="{4AC21661-84EB-4644-B7E5-DD3E9C3C2380}"/>
    <cellStyle name="Notas 3 3" xfId="1260" xr:uid="{A751C143-C11C-4B5A-B978-FDAF402ECAD3}"/>
    <cellStyle name="Notas 3 4" xfId="1560" xr:uid="{18402065-475B-46D3-9732-A532AAC6BFFF}"/>
    <cellStyle name="Notas 3 5" xfId="1258" xr:uid="{8FCB456A-81AB-4DFB-A477-AD2393128461}"/>
    <cellStyle name="Notas 30" xfId="945" xr:uid="{00000000-0005-0000-0000-0000B5030000}"/>
    <cellStyle name="Notas 30 2" xfId="1262" xr:uid="{92417996-2DA8-4A1F-9006-690186186F67}"/>
    <cellStyle name="Notas 30 3" xfId="1263" xr:uid="{23CA42DC-D18B-4897-A843-598FDC91754C}"/>
    <cellStyle name="Notas 30 4" xfId="1561" xr:uid="{BAAAF9DF-972C-41D9-AF70-CBFF8259410A}"/>
    <cellStyle name="Notas 30 5" xfId="1261" xr:uid="{F185FED6-923C-4BF3-A5A0-852EF5AD0525}"/>
    <cellStyle name="Notas 31" xfId="946" xr:uid="{00000000-0005-0000-0000-0000B6030000}"/>
    <cellStyle name="Notas 31 2" xfId="1265" xr:uid="{0EACA46D-B6FD-4D85-94B9-02F4893BA2E2}"/>
    <cellStyle name="Notas 31 3" xfId="1266" xr:uid="{10C03B99-603A-4E68-A249-0F9B02272D41}"/>
    <cellStyle name="Notas 31 4" xfId="1562" xr:uid="{36E51DA5-EB41-4C5E-B5FD-5E0E55C2C139}"/>
    <cellStyle name="Notas 31 5" xfId="1264" xr:uid="{843557BF-2991-4064-955D-5BBE70D6388F}"/>
    <cellStyle name="Notas 32" xfId="947" xr:uid="{00000000-0005-0000-0000-0000B7030000}"/>
    <cellStyle name="Notas 32 2" xfId="1268" xr:uid="{03BE7563-3672-4236-99DE-435B95E99C57}"/>
    <cellStyle name="Notas 32 3" xfId="1269" xr:uid="{C3D5A07F-E657-44F0-A6A0-B3EE9A274B50}"/>
    <cellStyle name="Notas 32 4" xfId="1563" xr:uid="{EE798DC6-C89A-41B8-962A-C49B4A836323}"/>
    <cellStyle name="Notas 32 5" xfId="1267" xr:uid="{7A71F209-F4BB-4B81-B4B2-CE0E2EED1438}"/>
    <cellStyle name="Notas 33" xfId="948" xr:uid="{00000000-0005-0000-0000-0000B8030000}"/>
    <cellStyle name="Notas 33 2" xfId="1271" xr:uid="{B51894C2-D2D7-4B1A-96A4-5C7C489F7AAF}"/>
    <cellStyle name="Notas 33 3" xfId="1272" xr:uid="{49F05BC8-2C9B-4575-AF12-8B0E767E91C7}"/>
    <cellStyle name="Notas 33 4" xfId="1564" xr:uid="{453DFAEA-88C6-41E7-8882-F570282416C0}"/>
    <cellStyle name="Notas 33 5" xfId="1270" xr:uid="{7946547C-9EEB-4A0E-B693-E6509D6D1E4D}"/>
    <cellStyle name="Notas 34" xfId="949" xr:uid="{00000000-0005-0000-0000-0000B9030000}"/>
    <cellStyle name="Notas 34 2" xfId="1274" xr:uid="{3034C5A5-01CF-4C71-8D89-FE458727A25C}"/>
    <cellStyle name="Notas 34 3" xfId="1275" xr:uid="{8E4C13CB-B2DF-49EE-AC5A-2F5DC5904FFB}"/>
    <cellStyle name="Notas 34 4" xfId="1565" xr:uid="{2FEEE51F-A3B3-49DF-92A6-3238106265B1}"/>
    <cellStyle name="Notas 34 5" xfId="1273" xr:uid="{6F2F935F-B4B5-4181-8995-9B13B538F2A7}"/>
    <cellStyle name="Notas 35" xfId="950" xr:uid="{00000000-0005-0000-0000-0000BA030000}"/>
    <cellStyle name="Notas 35 2" xfId="1277" xr:uid="{836EF12B-D73D-41E9-A643-F3CFE9EA9A48}"/>
    <cellStyle name="Notas 35 3" xfId="1278" xr:uid="{2CFDCEA5-1F3B-4077-A1A5-6FC86B88F1E0}"/>
    <cellStyle name="Notas 35 4" xfId="1566" xr:uid="{A2B41A64-614D-4827-B2AC-71C631D8D80A}"/>
    <cellStyle name="Notas 35 5" xfId="1276" xr:uid="{501523A9-2415-4C89-8A3D-1CDFAD8745A0}"/>
    <cellStyle name="Notas 36" xfId="951" xr:uid="{00000000-0005-0000-0000-0000BB030000}"/>
    <cellStyle name="Notas 36 2" xfId="1280" xr:uid="{4DD745D7-11F2-4C11-AF90-6497DEA88451}"/>
    <cellStyle name="Notas 36 3" xfId="1281" xr:uid="{C2CD9058-9142-4920-B009-B5EDBA82A3B2}"/>
    <cellStyle name="Notas 36 4" xfId="1567" xr:uid="{CA45BFC3-6CC4-45B9-B384-20A763CCEE27}"/>
    <cellStyle name="Notas 36 5" xfId="1279" xr:uid="{9B914676-F569-4E85-871B-F6C158E69C13}"/>
    <cellStyle name="Notas 37" xfId="952" xr:uid="{00000000-0005-0000-0000-0000BC030000}"/>
    <cellStyle name="Notas 37 2" xfId="1283" xr:uid="{3ECA5867-29E7-4B0D-B335-4224D9E48E70}"/>
    <cellStyle name="Notas 37 3" xfId="1284" xr:uid="{BB71C74F-00EE-4077-A797-87260F407277}"/>
    <cellStyle name="Notas 37 4" xfId="1568" xr:uid="{B23EFE68-139E-42DF-B284-ADC983E36CC8}"/>
    <cellStyle name="Notas 37 5" xfId="1282" xr:uid="{95400033-248F-4DB6-BE2E-7115BF7E703B}"/>
    <cellStyle name="Notas 38" xfId="953" xr:uid="{00000000-0005-0000-0000-0000BD030000}"/>
    <cellStyle name="Notas 38 2" xfId="1286" xr:uid="{E273F506-BB29-4787-B61F-3EFC02F525BD}"/>
    <cellStyle name="Notas 38 3" xfId="1287" xr:uid="{945090FF-C0F0-48C9-A5BD-9C5F5953CCDF}"/>
    <cellStyle name="Notas 38 4" xfId="1569" xr:uid="{54EE5D24-AA35-462B-8907-B3A6158094EC}"/>
    <cellStyle name="Notas 38 5" xfId="1285" xr:uid="{22DD1303-78CB-4BB9-8A78-16C3E4894703}"/>
    <cellStyle name="Notas 39" xfId="954" xr:uid="{00000000-0005-0000-0000-0000BE030000}"/>
    <cellStyle name="Notas 39 2" xfId="1289" xr:uid="{961A8695-3473-4893-A539-EA049073DCB4}"/>
    <cellStyle name="Notas 39 3" xfId="1290" xr:uid="{823FD542-905C-47C7-A5F3-57D683489896}"/>
    <cellStyle name="Notas 39 4" xfId="1570" xr:uid="{70FA0150-ADFE-454D-A34B-7046A1D992A1}"/>
    <cellStyle name="Notas 39 5" xfId="1288" xr:uid="{FBF54F3B-9D33-4617-A0F7-0F07ABE1D4F2}"/>
    <cellStyle name="Notas 4" xfId="955" xr:uid="{00000000-0005-0000-0000-0000BF030000}"/>
    <cellStyle name="Notas 4 2" xfId="1292" xr:uid="{214D1AA1-4EDE-4F80-A190-A7BDD511ECBD}"/>
    <cellStyle name="Notas 4 3" xfId="1293" xr:uid="{38C11E1A-5D67-4778-BF9A-EC2080F56F78}"/>
    <cellStyle name="Notas 4 4" xfId="1571" xr:uid="{2F01CABB-F749-404E-B21B-D281E5DC60DB}"/>
    <cellStyle name="Notas 4 5" xfId="1291" xr:uid="{002DC725-E1CE-4EEA-BE0F-F24336DD4FFF}"/>
    <cellStyle name="Notas 40" xfId="956" xr:uid="{00000000-0005-0000-0000-0000C0030000}"/>
    <cellStyle name="Notas 40 2" xfId="1295" xr:uid="{41F0F7C1-B94A-4A03-A3BD-BD38F350EA1B}"/>
    <cellStyle name="Notas 40 3" xfId="1296" xr:uid="{4A6154FC-F60C-477B-953C-75135BB5E0E9}"/>
    <cellStyle name="Notas 40 4" xfId="1572" xr:uid="{DAA7AF57-0E72-4493-9472-37A8529C04D7}"/>
    <cellStyle name="Notas 40 5" xfId="1294" xr:uid="{99E46E60-76AD-4505-AC79-D647F6C9C319}"/>
    <cellStyle name="Notas 41" xfId="957" xr:uid="{00000000-0005-0000-0000-0000C1030000}"/>
    <cellStyle name="Notas 41 2" xfId="1298" xr:uid="{BD9E5066-2B9D-4EC6-BE44-97DB064095AC}"/>
    <cellStyle name="Notas 41 3" xfId="1299" xr:uid="{DD603550-CC00-4487-95BD-7143C270D6AB}"/>
    <cellStyle name="Notas 41 4" xfId="1573" xr:uid="{4CA531EA-6BF0-4582-AD61-2B63857317B4}"/>
    <cellStyle name="Notas 41 5" xfId="1297" xr:uid="{A52E4150-0ACE-4C72-9EA1-54F15E9A53D6}"/>
    <cellStyle name="Notas 42" xfId="958" xr:uid="{00000000-0005-0000-0000-0000C2030000}"/>
    <cellStyle name="Notas 42 2" xfId="1301" xr:uid="{381570E5-8254-488F-9D44-54A763304DCB}"/>
    <cellStyle name="Notas 42 3" xfId="1302" xr:uid="{8E3D3524-24FA-4CBC-8751-AEEA886AA09F}"/>
    <cellStyle name="Notas 42 4" xfId="1574" xr:uid="{EF76A74A-2515-4C1B-B56A-038E37A8FD56}"/>
    <cellStyle name="Notas 42 5" xfId="1300" xr:uid="{3CE865A0-428D-49DF-BFB5-CB1EE6AC1339}"/>
    <cellStyle name="Notas 43" xfId="959" xr:uid="{00000000-0005-0000-0000-0000C3030000}"/>
    <cellStyle name="Notas 43 2" xfId="1304" xr:uid="{203E1B2F-B6FF-4772-ACC3-F031E6A1E3BD}"/>
    <cellStyle name="Notas 43 3" xfId="1305" xr:uid="{A3C534D4-3084-4E22-8FD9-02D236825A59}"/>
    <cellStyle name="Notas 43 4" xfId="1575" xr:uid="{195E3057-A0DB-4E41-B542-955C62EB5300}"/>
    <cellStyle name="Notas 43 5" xfId="1303" xr:uid="{E8163BBE-EE3D-4690-89A0-96756CE40325}"/>
    <cellStyle name="Notas 44" xfId="960" xr:uid="{00000000-0005-0000-0000-0000C4030000}"/>
    <cellStyle name="Notas 44 2" xfId="1307" xr:uid="{3C250A52-AA99-4282-87B0-85A39932B9C3}"/>
    <cellStyle name="Notas 44 3" xfId="1308" xr:uid="{B9F47019-3EA1-4146-AA11-DAA89825826C}"/>
    <cellStyle name="Notas 44 4" xfId="1576" xr:uid="{F75C4BC2-0340-4A83-AA09-996ACACF3778}"/>
    <cellStyle name="Notas 44 5" xfId="1306" xr:uid="{57693263-F1E2-40C7-A0B4-0F8E044ACA3C}"/>
    <cellStyle name="Notas 45" xfId="961" xr:uid="{00000000-0005-0000-0000-0000C5030000}"/>
    <cellStyle name="Notas 45 2" xfId="1310" xr:uid="{2D409558-1DA4-431A-B60C-299E461F38B5}"/>
    <cellStyle name="Notas 45 3" xfId="1311" xr:uid="{A2C67AC8-09E8-4DD4-8563-1B1B0966EE61}"/>
    <cellStyle name="Notas 45 4" xfId="1577" xr:uid="{5E98C199-925E-4841-B028-667557C32C3D}"/>
    <cellStyle name="Notas 45 5" xfId="1309" xr:uid="{D754B721-3D99-4224-807B-84F23061D4CB}"/>
    <cellStyle name="Notas 46" xfId="962" xr:uid="{00000000-0005-0000-0000-0000C6030000}"/>
    <cellStyle name="Notas 46 2" xfId="1313" xr:uid="{BBD53521-CFFC-4EED-99AF-F26785DD4092}"/>
    <cellStyle name="Notas 46 3" xfId="1314" xr:uid="{DC52DE5E-48AB-4C24-93B8-E2C64D01E8D7}"/>
    <cellStyle name="Notas 46 4" xfId="1578" xr:uid="{A6868A26-020F-4630-B65F-9897B92EAD08}"/>
    <cellStyle name="Notas 46 5" xfId="1312" xr:uid="{37381D49-E70F-4A51-96CA-9D627A2D4BC4}"/>
    <cellStyle name="Notas 47" xfId="963" xr:uid="{00000000-0005-0000-0000-0000C7030000}"/>
    <cellStyle name="Notas 47 2" xfId="1316" xr:uid="{20E9DF0B-D068-4945-A2B1-482506373239}"/>
    <cellStyle name="Notas 47 3" xfId="1317" xr:uid="{E0AEDD6C-0EFF-496E-90AB-562766870FBD}"/>
    <cellStyle name="Notas 47 4" xfId="1579" xr:uid="{15FF8A41-9155-44C4-9E31-E1E9C001731F}"/>
    <cellStyle name="Notas 47 5" xfId="1315" xr:uid="{87B42DC0-A182-4723-BC58-01371AAEF025}"/>
    <cellStyle name="Notas 48" xfId="964" xr:uid="{00000000-0005-0000-0000-0000C8030000}"/>
    <cellStyle name="Notas 48 2" xfId="1319" xr:uid="{CEDDB4CE-1C36-4227-8CE8-AE56E534466E}"/>
    <cellStyle name="Notas 48 3" xfId="1320" xr:uid="{E9F9AA47-6073-41E1-BAEF-380974E29A4F}"/>
    <cellStyle name="Notas 48 4" xfId="1580" xr:uid="{14337F59-143E-4E8B-9004-408BAD6A3DB1}"/>
    <cellStyle name="Notas 48 5" xfId="1318" xr:uid="{7307D796-2224-43A0-B516-6496F000821C}"/>
    <cellStyle name="Notas 49" xfId="965" xr:uid="{00000000-0005-0000-0000-0000C9030000}"/>
    <cellStyle name="Notas 49 2" xfId="1322" xr:uid="{EE9CDF57-25EB-4E47-8F17-08DCA91D8D58}"/>
    <cellStyle name="Notas 49 3" xfId="1323" xr:uid="{5AB2FD6C-01CA-49A0-9E4A-C079FBB6F449}"/>
    <cellStyle name="Notas 49 4" xfId="1581" xr:uid="{50F12308-5098-4B20-8820-56D24046FAB8}"/>
    <cellStyle name="Notas 49 5" xfId="1321" xr:uid="{CD3A082F-9A65-4B7B-90EC-DD9FDA4621A1}"/>
    <cellStyle name="Notas 5" xfId="966" xr:uid="{00000000-0005-0000-0000-0000CA030000}"/>
    <cellStyle name="Notas 5 2" xfId="1325" xr:uid="{9CA0B227-8E4F-4246-918A-9CB363D774E9}"/>
    <cellStyle name="Notas 5 3" xfId="1326" xr:uid="{111C7B5A-98D9-4C09-B26C-23FD970D2D7B}"/>
    <cellStyle name="Notas 5 4" xfId="1582" xr:uid="{33E7BEF9-A9CE-4C34-8C5C-2905D33D0385}"/>
    <cellStyle name="Notas 5 5" xfId="1324" xr:uid="{A90B357A-F958-4EE7-9EA5-7F66408CD132}"/>
    <cellStyle name="Notas 50" xfId="967" xr:uid="{00000000-0005-0000-0000-0000CB030000}"/>
    <cellStyle name="Notas 50 2" xfId="1328" xr:uid="{AEE56DC1-AF97-4F3A-8DDB-5B5F11BECB3E}"/>
    <cellStyle name="Notas 50 3" xfId="1329" xr:uid="{6D5B8208-E871-4D69-A24D-87CBA3F271B1}"/>
    <cellStyle name="Notas 50 4" xfId="1583" xr:uid="{836D4862-C35E-45E4-91BA-3BFCC5702D6C}"/>
    <cellStyle name="Notas 50 5" xfId="1327" xr:uid="{77774E08-F4BE-4286-AF41-7F73905E8A6D}"/>
    <cellStyle name="Notas 51" xfId="968" xr:uid="{00000000-0005-0000-0000-0000CC030000}"/>
    <cellStyle name="Notas 51 2" xfId="1331" xr:uid="{69C9AA08-2D81-4413-8A8B-785BA62C30A7}"/>
    <cellStyle name="Notas 51 3" xfId="1332" xr:uid="{9F48CAB5-E7C9-40DD-B758-811FA8A2634D}"/>
    <cellStyle name="Notas 51 4" xfId="1584" xr:uid="{0DF2E36E-A7D5-46B5-8457-1D124D12315B}"/>
    <cellStyle name="Notas 51 5" xfId="1330" xr:uid="{3594411B-1A42-491A-B9DD-11E46CA5A7E7}"/>
    <cellStyle name="Notas 52" xfId="969" xr:uid="{00000000-0005-0000-0000-0000CD030000}"/>
    <cellStyle name="Notas 52 2" xfId="1334" xr:uid="{974DF81A-6ABB-4142-B792-B8F413ECEC00}"/>
    <cellStyle name="Notas 52 3" xfId="1335" xr:uid="{FB624ADE-CAE4-4E2C-8309-F6244063D1E1}"/>
    <cellStyle name="Notas 52 4" xfId="1585" xr:uid="{45C5A226-1D57-4D44-9614-4AB5F4CD23BE}"/>
    <cellStyle name="Notas 52 5" xfId="1333" xr:uid="{F2E76070-6CF6-4DFD-B141-D305032C1F7C}"/>
    <cellStyle name="Notas 53" xfId="970" xr:uid="{00000000-0005-0000-0000-0000CE030000}"/>
    <cellStyle name="Notas 53 2" xfId="1337" xr:uid="{E6F647FE-3851-44FE-AFA5-FE3AB4839DBE}"/>
    <cellStyle name="Notas 53 3" xfId="1338" xr:uid="{5F89591E-BFB0-47C0-9C4A-0FCDD0437B63}"/>
    <cellStyle name="Notas 53 4" xfId="1586" xr:uid="{BE4CDFFB-54F9-4221-AC67-8CC2626B39D2}"/>
    <cellStyle name="Notas 53 5" xfId="1336" xr:uid="{B11313DC-E81B-4384-B42D-EB92325EF057}"/>
    <cellStyle name="Notas 54" xfId="971" xr:uid="{00000000-0005-0000-0000-0000CF030000}"/>
    <cellStyle name="Notas 54 2" xfId="1340" xr:uid="{A2DC82D7-6C85-4F4C-B46C-39DDB860DA37}"/>
    <cellStyle name="Notas 54 3" xfId="1341" xr:uid="{7E5BC897-70F0-4543-93E0-A32FB0159000}"/>
    <cellStyle name="Notas 54 4" xfId="1587" xr:uid="{6D1D4A50-805D-4B70-A854-7A728192C94C}"/>
    <cellStyle name="Notas 54 5" xfId="1339" xr:uid="{926978FA-C4A5-4A53-BF17-59827FBB61AE}"/>
    <cellStyle name="Notas 55" xfId="972" xr:uid="{00000000-0005-0000-0000-0000D0030000}"/>
    <cellStyle name="Notas 55 2" xfId="1343" xr:uid="{DED602CA-64A7-4CD0-9DB0-AC2964561660}"/>
    <cellStyle name="Notas 55 3" xfId="1344" xr:uid="{CCFC4143-E038-46C2-A3E8-AFB405DC1A57}"/>
    <cellStyle name="Notas 55 4" xfId="1588" xr:uid="{ACF4460E-B89F-4A7F-BECB-98477847CFE7}"/>
    <cellStyle name="Notas 55 5" xfId="1342" xr:uid="{38DDA9C8-67CB-41B9-B756-4CEF8DD5D8DC}"/>
    <cellStyle name="Notas 56" xfId="973" xr:uid="{00000000-0005-0000-0000-0000D1030000}"/>
    <cellStyle name="Notas 56 2" xfId="1346" xr:uid="{94F2B3E3-FFA6-45A4-B5C7-933D7E7F4855}"/>
    <cellStyle name="Notas 56 3" xfId="1347" xr:uid="{6895E525-94A6-4EF4-BBFC-DB70A28D5D7B}"/>
    <cellStyle name="Notas 56 4" xfId="1589" xr:uid="{84A53CF3-4E8B-48E5-A138-79D7850A6DAE}"/>
    <cellStyle name="Notas 56 5" xfId="1345" xr:uid="{9E68F1AB-7C63-40AE-B3E6-CD19515FF98D}"/>
    <cellStyle name="Notas 57" xfId="974" xr:uid="{00000000-0005-0000-0000-0000D2030000}"/>
    <cellStyle name="Notas 57 2" xfId="1349" xr:uid="{B80D7667-F743-4093-852A-5373BEF8486B}"/>
    <cellStyle name="Notas 57 3" xfId="1350" xr:uid="{45262B24-84B2-4E32-B556-3F3C4AB2B67A}"/>
    <cellStyle name="Notas 57 4" xfId="1590" xr:uid="{CF656F60-34AB-437A-8BAF-25E522D8415D}"/>
    <cellStyle name="Notas 57 5" xfId="1348" xr:uid="{38325499-0896-49C2-9E0A-55AAEB73A94A}"/>
    <cellStyle name="Notas 58" xfId="975" xr:uid="{00000000-0005-0000-0000-0000D3030000}"/>
    <cellStyle name="Notas 58 2" xfId="1352" xr:uid="{4C7FA147-1B60-47BA-B992-6F409F5663C2}"/>
    <cellStyle name="Notas 58 3" xfId="1353" xr:uid="{9DD835ED-2ECA-4457-BD91-BC4E1A9331E0}"/>
    <cellStyle name="Notas 58 4" xfId="1591" xr:uid="{5691CB35-9594-42C2-86FB-7E80773302DD}"/>
    <cellStyle name="Notas 58 5" xfId="1351" xr:uid="{E335FC43-F3E7-4144-81DD-8C2A8290236F}"/>
    <cellStyle name="Notas 59" xfId="976" xr:uid="{00000000-0005-0000-0000-0000D4030000}"/>
    <cellStyle name="Notas 59 2" xfId="1355" xr:uid="{39D8EE3D-6349-4E25-9E15-0CD934FED319}"/>
    <cellStyle name="Notas 59 3" xfId="1356" xr:uid="{7ED04447-AB14-4592-AA8D-6C8FF8C28BAD}"/>
    <cellStyle name="Notas 59 4" xfId="1592" xr:uid="{3358C7E2-9A41-42D8-AB1E-95F1E8D10D7E}"/>
    <cellStyle name="Notas 59 5" xfId="1354" xr:uid="{1BC41F8D-FE8F-4639-92A5-5011BC4A0A01}"/>
    <cellStyle name="Notas 6" xfId="977" xr:uid="{00000000-0005-0000-0000-0000D5030000}"/>
    <cellStyle name="Notas 6 2" xfId="1358" xr:uid="{A1FF55D1-BB98-498F-B013-2FEB4073E7AD}"/>
    <cellStyle name="Notas 6 3" xfId="1359" xr:uid="{FFEF70D4-B22B-4B6E-9919-FE76406168FF}"/>
    <cellStyle name="Notas 6 4" xfId="1593" xr:uid="{B75EACB5-556F-4424-90C8-E7DC4F11B0EE}"/>
    <cellStyle name="Notas 6 5" xfId="1357" xr:uid="{9AC71243-3101-4DDE-B19F-BF72903A6277}"/>
    <cellStyle name="Notas 60" xfId="978" xr:uid="{00000000-0005-0000-0000-0000D6030000}"/>
    <cellStyle name="Notas 60 2" xfId="1361" xr:uid="{79CD35FB-B58D-466F-8EB3-9BA05E89236A}"/>
    <cellStyle name="Notas 60 3" xfId="1362" xr:uid="{AD652152-96B7-4BD6-83AC-85FB14A520E2}"/>
    <cellStyle name="Notas 60 4" xfId="1594" xr:uid="{D7D51E37-DD92-4EC2-B846-DA241733FE40}"/>
    <cellStyle name="Notas 60 5" xfId="1360" xr:uid="{DD07EF7F-E892-4FD1-897B-C77ABE5B2561}"/>
    <cellStyle name="Notas 61" xfId="979" xr:uid="{00000000-0005-0000-0000-0000D7030000}"/>
    <cellStyle name="Notas 61 2" xfId="1364" xr:uid="{1DFE40FC-A238-4337-AFC3-C4C2301B736E}"/>
    <cellStyle name="Notas 61 3" xfId="1365" xr:uid="{7AED200B-8000-4297-BC39-AB69E056341D}"/>
    <cellStyle name="Notas 61 4" xfId="1595" xr:uid="{7EC81F5B-6327-4372-92E6-B44CBC29990D}"/>
    <cellStyle name="Notas 61 5" xfId="1363" xr:uid="{0CC88E08-8C3B-459C-8348-A57EA61AE9B3}"/>
    <cellStyle name="Notas 62" xfId="980" xr:uid="{00000000-0005-0000-0000-0000D8030000}"/>
    <cellStyle name="Notas 62 2" xfId="1367" xr:uid="{2EA3A936-7DA8-451E-8464-1C6E2F5041EB}"/>
    <cellStyle name="Notas 62 3" xfId="1368" xr:uid="{E9F46567-CFC9-4BB4-A44C-0A6076831698}"/>
    <cellStyle name="Notas 62 4" xfId="1596" xr:uid="{ACF22E9A-73F9-48D6-BEEA-623428FA8AEF}"/>
    <cellStyle name="Notas 62 5" xfId="1366" xr:uid="{9ED00319-20F0-4FC2-B5ED-661C86EAA871}"/>
    <cellStyle name="Notas 63" xfId="981" xr:uid="{00000000-0005-0000-0000-0000D9030000}"/>
    <cellStyle name="Notas 63 2" xfId="1370" xr:uid="{AF2926E9-CA48-4DBF-934F-7A634147EF9D}"/>
    <cellStyle name="Notas 63 3" xfId="1371" xr:uid="{3CE3BDE5-9DEF-48CA-9C92-45C530DD08A1}"/>
    <cellStyle name="Notas 63 4" xfId="1597" xr:uid="{18F15D9C-FB16-4702-BC4A-1C500C0CBAF1}"/>
    <cellStyle name="Notas 63 5" xfId="1369" xr:uid="{E62E76FE-B931-4F93-9A0F-227B7E53D7F3}"/>
    <cellStyle name="Notas 64" xfId="982" xr:uid="{00000000-0005-0000-0000-0000DA030000}"/>
    <cellStyle name="Notas 64 2" xfId="1373" xr:uid="{D70876EC-BEFF-451D-96D7-8190DD9A477B}"/>
    <cellStyle name="Notas 64 3" xfId="1374" xr:uid="{82D3EC4F-FCAB-479A-A90C-71BAE65B4851}"/>
    <cellStyle name="Notas 64 4" xfId="1598" xr:uid="{CBDDD1B4-721A-4B0D-9253-A42B2377FEA2}"/>
    <cellStyle name="Notas 64 5" xfId="1372" xr:uid="{E33C461B-68C9-4D56-ABD9-103E5C38A9B8}"/>
    <cellStyle name="Notas 65" xfId="983" xr:uid="{00000000-0005-0000-0000-0000DB030000}"/>
    <cellStyle name="Notas 65 2" xfId="1376" xr:uid="{C606C8AF-8379-4ED6-B7AC-3A7DE21B6EFA}"/>
    <cellStyle name="Notas 65 3" xfId="1377" xr:uid="{D9480A36-A86B-455A-AB45-37F298AB63A6}"/>
    <cellStyle name="Notas 65 4" xfId="1599" xr:uid="{29B4E69B-EFFE-4F31-A162-DD9A17CF4638}"/>
    <cellStyle name="Notas 65 5" xfId="1375" xr:uid="{2CCAF523-4DFD-4B61-81E1-319E8CC7E471}"/>
    <cellStyle name="Notas 66" xfId="984" xr:uid="{00000000-0005-0000-0000-0000DC030000}"/>
    <cellStyle name="Notas 66 2" xfId="1379" xr:uid="{4CDF0457-2A1E-43B5-9ED9-6214F7AA1DFD}"/>
    <cellStyle name="Notas 66 3" xfId="1380" xr:uid="{5153DA10-C8FB-43E6-89A6-AEEE4AE984AE}"/>
    <cellStyle name="Notas 66 4" xfId="1600" xr:uid="{8B729118-E012-418C-B317-D7357536CF88}"/>
    <cellStyle name="Notas 66 5" xfId="1378" xr:uid="{E1BD573F-F03E-4600-AD3E-F2CF51405357}"/>
    <cellStyle name="Notas 67" xfId="985" xr:uid="{00000000-0005-0000-0000-0000DD030000}"/>
    <cellStyle name="Notas 67 2" xfId="1382" xr:uid="{68559723-7358-4DD4-B88F-2BF6549D064C}"/>
    <cellStyle name="Notas 67 3" xfId="1383" xr:uid="{5E53FD0C-3218-40D4-B7F3-DE4EDECDB032}"/>
    <cellStyle name="Notas 67 4" xfId="1601" xr:uid="{481761B1-31CA-4926-A8CE-6C2A0C651A88}"/>
    <cellStyle name="Notas 67 5" xfId="1381" xr:uid="{B63B29E6-0486-4309-A201-B1B73041AE7F}"/>
    <cellStyle name="Notas 68" xfId="986" xr:uid="{00000000-0005-0000-0000-0000DE030000}"/>
    <cellStyle name="Notas 68 2" xfId="1385" xr:uid="{A44077D6-8CCC-462E-8A20-536A2393E268}"/>
    <cellStyle name="Notas 68 3" xfId="1386" xr:uid="{F1C629AA-678A-44B7-9814-8200709E3E61}"/>
    <cellStyle name="Notas 68 4" xfId="1602" xr:uid="{5B49D3CD-325C-4B58-96F8-94F8218B6278}"/>
    <cellStyle name="Notas 68 5" xfId="1384" xr:uid="{90B6BCFF-3A68-4CE1-AD3A-8DD9AB7B2C7D}"/>
    <cellStyle name="Notas 69" xfId="987" xr:uid="{00000000-0005-0000-0000-0000DF030000}"/>
    <cellStyle name="Notas 69 2" xfId="1388" xr:uid="{4FFE7E89-EE69-4B71-A52B-0CC8A421DE84}"/>
    <cellStyle name="Notas 69 3" xfId="1389" xr:uid="{026FE72C-CF9A-4B00-877F-98E9E1CED08C}"/>
    <cellStyle name="Notas 69 4" xfId="1603" xr:uid="{AE349B14-58FD-4553-87E5-A22E04A58EF9}"/>
    <cellStyle name="Notas 69 5" xfId="1387" xr:uid="{D668A66C-8F9B-4693-A928-6D9E01A32D8F}"/>
    <cellStyle name="Notas 7" xfId="988" xr:uid="{00000000-0005-0000-0000-0000E0030000}"/>
    <cellStyle name="Notas 7 2" xfId="1391" xr:uid="{DF7A3E98-6BA2-43A4-9F88-4B2183BC810E}"/>
    <cellStyle name="Notas 7 3" xfId="1392" xr:uid="{78F91A10-FD17-4DB7-B7EF-988445777DAF}"/>
    <cellStyle name="Notas 7 4" xfId="1604" xr:uid="{57B20B95-49E5-4BC1-A643-F36CA9575F38}"/>
    <cellStyle name="Notas 7 5" xfId="1390" xr:uid="{D1754F43-309C-4D42-8AF4-39842C30D2EF}"/>
    <cellStyle name="Notas 70" xfId="989" xr:uid="{00000000-0005-0000-0000-0000E1030000}"/>
    <cellStyle name="Notas 70 2" xfId="1394" xr:uid="{4FF022D4-DD16-4C5E-BD3A-FD1BD1C7BA92}"/>
    <cellStyle name="Notas 70 3" xfId="1395" xr:uid="{659CADC7-8003-4CF0-B7C9-83B51A308270}"/>
    <cellStyle name="Notas 70 4" xfId="1605" xr:uid="{18781930-5F90-4AA5-AFFF-B26505F9C117}"/>
    <cellStyle name="Notas 70 5" xfId="1393" xr:uid="{9014C388-B710-4454-80B2-36EF229D77F5}"/>
    <cellStyle name="Notas 71" xfId="990" xr:uid="{00000000-0005-0000-0000-0000E2030000}"/>
    <cellStyle name="Notas 71 2" xfId="1397" xr:uid="{04865847-051C-4FC8-9164-24345B030DF6}"/>
    <cellStyle name="Notas 71 3" xfId="1398" xr:uid="{DF1141D7-EB41-482A-AA47-DAC2E33363E5}"/>
    <cellStyle name="Notas 71 4" xfId="1606" xr:uid="{6644F027-B963-463E-9D4A-50439BF98A11}"/>
    <cellStyle name="Notas 71 5" xfId="1396" xr:uid="{ECC399C4-034A-4461-BA99-2E6E8E0B99EF}"/>
    <cellStyle name="Notas 72" xfId="991" xr:uid="{00000000-0005-0000-0000-0000E3030000}"/>
    <cellStyle name="Notas 72 2" xfId="1400" xr:uid="{8AD45AE8-ED95-4FDB-8B15-2FD5C0DF2CAC}"/>
    <cellStyle name="Notas 72 3" xfId="1401" xr:uid="{8ED7605A-CBCC-48CE-82E4-EDA169A8001A}"/>
    <cellStyle name="Notas 72 4" xfId="1607" xr:uid="{D38B05CA-B69F-429A-BA29-7AAD77AA7E50}"/>
    <cellStyle name="Notas 72 5" xfId="1399" xr:uid="{FDF3E054-1EC0-428B-A446-EC8B19068F20}"/>
    <cellStyle name="Notas 73" xfId="992" xr:uid="{00000000-0005-0000-0000-0000E4030000}"/>
    <cellStyle name="Notas 73 2" xfId="1403" xr:uid="{49864899-CFCB-456D-B86E-991709949043}"/>
    <cellStyle name="Notas 73 3" xfId="1404" xr:uid="{3217F22A-8768-4F3F-B240-048B4E7F1BA4}"/>
    <cellStyle name="Notas 73 4" xfId="1608" xr:uid="{C9555005-94D9-4C95-B793-CA146C67B049}"/>
    <cellStyle name="Notas 73 5" xfId="1402" xr:uid="{101DA11F-0C8E-44B5-91D8-D8E5E865F706}"/>
    <cellStyle name="Notas 74" xfId="993" xr:uid="{00000000-0005-0000-0000-0000E5030000}"/>
    <cellStyle name="Notas 74 2" xfId="1406" xr:uid="{CC8FF040-D023-4275-87BE-6601A63C0D69}"/>
    <cellStyle name="Notas 74 3" xfId="1407" xr:uid="{EF6F2F51-D88E-4E64-91AB-C51D61E2FA7E}"/>
    <cellStyle name="Notas 74 4" xfId="1609" xr:uid="{046B48D2-B5F2-4B5C-A471-79688249DF57}"/>
    <cellStyle name="Notas 74 5" xfId="1405" xr:uid="{3C65D0EA-CBE2-4540-BCF1-D050F0E0B9E9}"/>
    <cellStyle name="Notas 75" xfId="994" xr:uid="{00000000-0005-0000-0000-0000E6030000}"/>
    <cellStyle name="Notas 75 2" xfId="1409" xr:uid="{2181A93E-6AB0-43A1-B790-FC51FB9A3F12}"/>
    <cellStyle name="Notas 75 3" xfId="1410" xr:uid="{52B842D8-A0EE-4E22-8598-D2E79E1D8990}"/>
    <cellStyle name="Notas 75 4" xfId="1610" xr:uid="{F771343A-2D73-4130-B108-F60D85EC2017}"/>
    <cellStyle name="Notas 75 5" xfId="1408" xr:uid="{B2B21CA0-E1D0-4CC4-9BE5-30190ACC5C11}"/>
    <cellStyle name="Notas 76" xfId="995" xr:uid="{00000000-0005-0000-0000-0000E7030000}"/>
    <cellStyle name="Notas 76 2" xfId="1412" xr:uid="{13CD67DF-A651-4FB5-AFFF-796B85E39AB1}"/>
    <cellStyle name="Notas 76 3" xfId="1413" xr:uid="{08E420B4-CB76-4EEB-999A-1A03B5FFC68D}"/>
    <cellStyle name="Notas 76 4" xfId="1611" xr:uid="{96AC96AA-3704-4825-9E1E-8B99E1574D6C}"/>
    <cellStyle name="Notas 76 5" xfId="1411" xr:uid="{04FF6ED1-0015-4069-9FD6-BA1D453C0ED3}"/>
    <cellStyle name="Notas 77" xfId="996" xr:uid="{00000000-0005-0000-0000-0000E8030000}"/>
    <cellStyle name="Notas 77 2" xfId="1415" xr:uid="{9D48DE00-31ED-4637-859C-38E9F6662BE3}"/>
    <cellStyle name="Notas 77 3" xfId="1416" xr:uid="{C41B0123-193B-470B-B8FE-B3E949441328}"/>
    <cellStyle name="Notas 77 4" xfId="1612" xr:uid="{09BE8678-2C1B-4DD4-8AA1-73F134F26BAD}"/>
    <cellStyle name="Notas 77 5" xfId="1414" xr:uid="{0DAFC383-F4DC-46D5-B720-BE9451FAE732}"/>
    <cellStyle name="Notas 78" xfId="997" xr:uid="{00000000-0005-0000-0000-0000E9030000}"/>
    <cellStyle name="Notas 78 2" xfId="1418" xr:uid="{ABCC28A7-E67D-4D4C-987E-025CBFB1D867}"/>
    <cellStyle name="Notas 78 3" xfId="1419" xr:uid="{BED211A1-C0D3-4A54-B432-4ECE6461712C}"/>
    <cellStyle name="Notas 78 4" xfId="1613" xr:uid="{6E9C137B-2A11-444C-B1F6-2E1ED557120E}"/>
    <cellStyle name="Notas 78 5" xfId="1417" xr:uid="{429B33E0-95C5-452B-9ACF-991783193CB2}"/>
    <cellStyle name="Notas 79" xfId="998" xr:uid="{00000000-0005-0000-0000-0000EA030000}"/>
    <cellStyle name="Notas 79 2" xfId="1421" xr:uid="{AC654597-FBB8-4E1B-A2E8-6FCC5E620F0C}"/>
    <cellStyle name="Notas 79 3" xfId="1422" xr:uid="{1C3DD82C-F2D3-4A06-93D0-959AFE78F092}"/>
    <cellStyle name="Notas 79 4" xfId="1614" xr:uid="{7CCC2944-CC8B-4B5D-8787-8CA107A96322}"/>
    <cellStyle name="Notas 79 5" xfId="1420" xr:uid="{E05DB748-0878-43CA-851C-18CD0B9E8D19}"/>
    <cellStyle name="Notas 8" xfId="999" xr:uid="{00000000-0005-0000-0000-0000EB030000}"/>
    <cellStyle name="Notas 8 2" xfId="1424" xr:uid="{14C79A5B-EEB2-4CB0-B6AB-C9B480910AE1}"/>
    <cellStyle name="Notas 8 3" xfId="1425" xr:uid="{EC391C37-6CAF-4CD6-A863-84362A5533D4}"/>
    <cellStyle name="Notas 8 4" xfId="1615" xr:uid="{757A14D5-9348-4182-BDC0-2A5BDCC44736}"/>
    <cellStyle name="Notas 8 5" xfId="1423" xr:uid="{90FFAD79-F971-4C15-B7A9-0EBCE87D3E82}"/>
    <cellStyle name="Notas 80" xfId="1000" xr:uid="{00000000-0005-0000-0000-0000EC030000}"/>
    <cellStyle name="Notas 80 2" xfId="1427" xr:uid="{1919C76A-E4AE-4AFC-8ABC-2C440BD6316B}"/>
    <cellStyle name="Notas 80 3" xfId="1428" xr:uid="{79A8CD9D-683F-46F3-B82C-67F3694F2B4D}"/>
    <cellStyle name="Notas 80 4" xfId="1616" xr:uid="{C7CF678C-083F-4AB3-BF25-6D2128EDE761}"/>
    <cellStyle name="Notas 80 5" xfId="1426" xr:uid="{63959A3B-2BE4-44BE-A072-6251F3C61AC7}"/>
    <cellStyle name="Notas 81" xfId="1001" xr:uid="{00000000-0005-0000-0000-0000ED030000}"/>
    <cellStyle name="Notas 81 2" xfId="1430" xr:uid="{D073AE65-B20B-4052-9FC2-7EEDE78942CB}"/>
    <cellStyle name="Notas 81 3" xfId="1431" xr:uid="{710256C4-49CE-4E99-B6C1-E8EC0CD0A687}"/>
    <cellStyle name="Notas 81 4" xfId="1617" xr:uid="{6D1482F0-982B-4411-8F09-785C09C3EA40}"/>
    <cellStyle name="Notas 81 5" xfId="1429" xr:uid="{C264FE41-1825-4E9C-A6E1-0848FA273DF9}"/>
    <cellStyle name="Notas 82" xfId="1002" xr:uid="{00000000-0005-0000-0000-0000EE030000}"/>
    <cellStyle name="Notas 82 2" xfId="1433" xr:uid="{48D06576-9E6C-486D-BF6B-49E88C65A492}"/>
    <cellStyle name="Notas 82 3" xfId="1434" xr:uid="{4DD84FFC-E8D0-4ED6-AA61-F8FFFB3941D5}"/>
    <cellStyle name="Notas 82 4" xfId="1618" xr:uid="{16EF82CE-8B3A-4FA3-A44D-E716B4453192}"/>
    <cellStyle name="Notas 82 5" xfId="1432" xr:uid="{21E2EF33-B27D-4F5E-8777-B08E9D05EA97}"/>
    <cellStyle name="Notas 83" xfId="1003" xr:uid="{00000000-0005-0000-0000-0000EF030000}"/>
    <cellStyle name="Notas 83 2" xfId="1436" xr:uid="{AF01D704-2D54-40CF-A6FF-167B7D83E7A3}"/>
    <cellStyle name="Notas 83 3" xfId="1437" xr:uid="{B9CCB281-9309-4E05-94CC-15D52E9CE8BE}"/>
    <cellStyle name="Notas 83 4" xfId="1619" xr:uid="{5D638BF9-F6F8-46B1-8FF6-05143321269F}"/>
    <cellStyle name="Notas 83 5" xfId="1435" xr:uid="{93B31986-99F9-4F69-8267-39015663C0C1}"/>
    <cellStyle name="Notas 84" xfId="1004" xr:uid="{00000000-0005-0000-0000-0000F0030000}"/>
    <cellStyle name="Notas 84 2" xfId="1439" xr:uid="{7E9D9A56-59A1-4E28-B4FB-C1FEC913C233}"/>
    <cellStyle name="Notas 84 3" xfId="1440" xr:uid="{4DE6494C-37E5-44D0-804A-C49F851F4975}"/>
    <cellStyle name="Notas 84 4" xfId="1620" xr:uid="{A9A8D62B-2AA2-444B-9FC9-7F8369A60D1B}"/>
    <cellStyle name="Notas 84 5" xfId="1438" xr:uid="{410A1661-84AE-4A98-917D-B50183C10141}"/>
    <cellStyle name="Notas 85" xfId="1005" xr:uid="{00000000-0005-0000-0000-0000F1030000}"/>
    <cellStyle name="Notas 85 2" xfId="1442" xr:uid="{82CECC8F-4EB5-407A-A94F-1DEA1FA7D764}"/>
    <cellStyle name="Notas 85 3" xfId="1443" xr:uid="{EC9C0826-7228-48D8-88DD-7CFBEA5A1598}"/>
    <cellStyle name="Notas 85 4" xfId="1621" xr:uid="{2FCC11A4-D89D-401A-8544-F0D98192B813}"/>
    <cellStyle name="Notas 85 5" xfId="1441" xr:uid="{398290B5-E47F-4767-ACA4-C4A15A8B618D}"/>
    <cellStyle name="Notas 86" xfId="1006" xr:uid="{00000000-0005-0000-0000-0000F2030000}"/>
    <cellStyle name="Notas 86 2" xfId="1445" xr:uid="{F7D775D9-26DA-44EC-9558-17CE19757FBE}"/>
    <cellStyle name="Notas 86 3" xfId="1446" xr:uid="{505DFB09-5262-48A8-A875-B18AB86A7B0C}"/>
    <cellStyle name="Notas 86 4" xfId="1622" xr:uid="{B3C70469-9209-4F39-9B81-0BA0CE0D56EA}"/>
    <cellStyle name="Notas 86 5" xfId="1444" xr:uid="{31885816-7E2C-4AF8-9E03-252B8E378D39}"/>
    <cellStyle name="Notas 87" xfId="1007" xr:uid="{00000000-0005-0000-0000-0000F3030000}"/>
    <cellStyle name="Notas 87 2" xfId="1448" xr:uid="{5DD5F713-826B-4165-9F95-C513093ED919}"/>
    <cellStyle name="Notas 87 3" xfId="1449" xr:uid="{6CBCA5E7-AA5A-4555-ACF7-791A197B6A61}"/>
    <cellStyle name="Notas 87 4" xfId="1623" xr:uid="{EF40C94C-AF43-4CD3-9375-0A4023913D2B}"/>
    <cellStyle name="Notas 87 5" xfId="1447" xr:uid="{97542D5D-8E19-44A6-B73B-28FE5B599E76}"/>
    <cellStyle name="Notas 88" xfId="1008" xr:uid="{00000000-0005-0000-0000-0000F4030000}"/>
    <cellStyle name="Notas 88 2" xfId="1451" xr:uid="{2C7C1DDC-A2D1-4546-8F97-68D5412E990F}"/>
    <cellStyle name="Notas 88 3" xfId="1452" xr:uid="{4AB95C58-F1A4-4D18-A201-888173DF8FC7}"/>
    <cellStyle name="Notas 88 4" xfId="1624" xr:uid="{F83D8C26-0D04-433B-9A25-6593C7579FA2}"/>
    <cellStyle name="Notas 88 5" xfId="1450" xr:uid="{F64AEAAD-BA0A-49EB-90CC-302FCDB76C05}"/>
    <cellStyle name="Notas 89" xfId="1009" xr:uid="{00000000-0005-0000-0000-0000F5030000}"/>
    <cellStyle name="Notas 89 2" xfId="1454" xr:uid="{C824F294-51F8-469D-AB2E-4F1DF0FD9A00}"/>
    <cellStyle name="Notas 89 3" xfId="1455" xr:uid="{D7930094-51C0-42DD-8C15-A1A21BBB170F}"/>
    <cellStyle name="Notas 89 4" xfId="1625" xr:uid="{679B89EB-2E03-4FB2-A9E6-D3D538243535}"/>
    <cellStyle name="Notas 89 5" xfId="1453" xr:uid="{0A4F4198-5DCC-418A-918F-40AB83B13B3A}"/>
    <cellStyle name="Notas 9" xfId="1010" xr:uid="{00000000-0005-0000-0000-0000F6030000}"/>
    <cellStyle name="Notas 9 2" xfId="1457" xr:uid="{6D6ADDFA-B89F-4989-BC0F-1DE6D220CD5A}"/>
    <cellStyle name="Notas 9 3" xfId="1458" xr:uid="{09381542-D0B4-4598-99C8-21D2EAE1B5C5}"/>
    <cellStyle name="Notas 9 4" xfId="1626" xr:uid="{F6056208-5ED9-4736-99C8-8703D9064B9A}"/>
    <cellStyle name="Notas 9 5" xfId="1456" xr:uid="{7CF67639-C7CF-4F5C-A689-CCF3CD63493F}"/>
    <cellStyle name="Porcentaje" xfId="3" builtinId="5"/>
    <cellStyle name="Porcentaje 2" xfId="1011" xr:uid="{00000000-0005-0000-0000-0000F8030000}"/>
    <cellStyle name="Porcentaje 2 2" xfId="1012" xr:uid="{00000000-0005-0000-0000-0000F9030000}"/>
    <cellStyle name="Porcentaje 2 2 2" xfId="1460" xr:uid="{907F7FF5-03E8-4F7E-A214-14A0D8600DE7}"/>
    <cellStyle name="Porcentaje 2 2 3" xfId="1461" xr:uid="{55755721-60AF-416F-AE64-203704E87E85}"/>
    <cellStyle name="Porcentaje 2 2 4" xfId="1627" xr:uid="{D1403277-269D-4A36-9487-DE109D710991}"/>
    <cellStyle name="Porcentaje 2 2 5" xfId="1459" xr:uid="{45AF4850-14D0-46A1-865F-5266E0892AF4}"/>
    <cellStyle name="Porcentaje 2 3" xfId="1462" xr:uid="{173305E0-6B47-4596-BED8-16385F69C976}"/>
    <cellStyle name="Porcentaje 2 4" xfId="1463" xr:uid="{65A2A4E7-F053-4C47-BCC7-4C9BE9249778}"/>
    <cellStyle name="Porcentaje 2 5" xfId="1628" xr:uid="{82479040-3A6E-4C40-B70F-0EF95D33E3A8}"/>
    <cellStyle name="Porcentaje 2 6" xfId="1629" xr:uid="{C93FE362-CEEA-4D7A-A0A6-884CE5DCBC1B}"/>
    <cellStyle name="Porcentaje 2 7" xfId="1651" xr:uid="{7D21C368-F7B0-49F7-9306-81DDB414B4E6}"/>
    <cellStyle name="Porcentaje 2 8" xfId="1079" xr:uid="{516298CA-FD9E-4228-A2DB-88E25DDCD660}"/>
    <cellStyle name="Porcentaje 3" xfId="1013" xr:uid="{00000000-0005-0000-0000-0000FA030000}"/>
    <cellStyle name="Porcentaje 3 2" xfId="1465" xr:uid="{4D8EE8F0-16E6-4417-BCC0-EB62F7B953F2}"/>
    <cellStyle name="Porcentaje 3 2 2" xfId="1014" xr:uid="{00000000-0005-0000-0000-0000FB030000}"/>
    <cellStyle name="Porcentaje 3 3" xfId="1466" xr:uid="{DF5033AC-DE2A-4F61-BADE-F569616EF74F}"/>
    <cellStyle name="Porcentaje 3 4" xfId="1630" xr:uid="{8D6E8C55-671F-48D6-8210-606A3411C21D}"/>
    <cellStyle name="Porcentaje 3 5" xfId="1653" xr:uid="{37688ABC-B074-4F19-B3E2-751E7F7D7C2C}"/>
    <cellStyle name="Porcentaje 3 6" xfId="1464" xr:uid="{70D6421B-72BA-487D-AC2B-EBCABA5594CB}"/>
    <cellStyle name="Porcentaje 4" xfId="1467" xr:uid="{9E16421E-5D1F-4F9B-8F49-4EE616893A82}"/>
    <cellStyle name="Porcentaje 5" xfId="1015" xr:uid="{00000000-0005-0000-0000-0000FC030000}"/>
    <cellStyle name="Porcentaje 5 2" xfId="1468" xr:uid="{3687862E-E3F6-418E-9021-58B0DB157C12}"/>
    <cellStyle name="Porcentaje 6" xfId="1469" xr:uid="{F1ACD5F3-C5F5-4764-9E7D-ED4CAC41014B}"/>
    <cellStyle name="Porcentaje 7" xfId="1631" xr:uid="{DA2FB410-9A8F-4208-976F-28CDEE6B0710}"/>
    <cellStyle name="Porcentual 2" xfId="1016" xr:uid="{00000000-0005-0000-0000-0000FD030000}"/>
    <cellStyle name="Porcentual 2 2" xfId="1471" xr:uid="{5D891410-6406-4781-901B-6A0B0D23203F}"/>
    <cellStyle name="Porcentual 2 3" xfId="1472" xr:uid="{69B69875-492D-4FFE-BC08-60F517273F76}"/>
    <cellStyle name="Porcentual 2 4" xfId="1632" xr:uid="{1B1EB2B6-5654-456A-95E4-058A03B35C91}"/>
    <cellStyle name="Porcentual 2 5" xfId="1646" xr:uid="{782DF777-8CBC-4682-8752-DC56B99D1E00}"/>
    <cellStyle name="Porcentual 2 6" xfId="1470" xr:uid="{3D6A3FD7-9DA4-4E74-BC7C-F69D5D41D8B2}"/>
    <cellStyle name="Porcentual 3" xfId="1017" xr:uid="{00000000-0005-0000-0000-0000FE030000}"/>
    <cellStyle name="Porcentual 3 2" xfId="1474" xr:uid="{05D3EEF0-33CA-4F23-B705-C4AC671C6D0B}"/>
    <cellStyle name="Porcentual 3 3" xfId="1475" xr:uid="{CF2308A1-4DFF-454D-82ED-188E4AE6317A}"/>
    <cellStyle name="Porcentual 3 4" xfId="1633" xr:uid="{202EAA2D-C14B-4561-8749-1CB6B99B5A26}"/>
    <cellStyle name="Porcentual 3 5" xfId="1473" xr:uid="{F23B87D8-32E2-4E95-A17C-C0A461F278F8}"/>
    <cellStyle name="Salida" xfId="1035" builtinId="21" customBuiltin="1"/>
    <cellStyle name="Texto de advertencia" xfId="1039" builtinId="11" customBuiltin="1"/>
    <cellStyle name="Texto explicativo" xfId="1041" builtinId="53" customBuiltin="1"/>
    <cellStyle name="Título" xfId="1026" builtinId="15" customBuiltin="1"/>
    <cellStyle name="Título 2" xfId="1028" builtinId="17" customBuiltin="1"/>
    <cellStyle name="Título 3" xfId="1029" builtinId="18" customBuiltin="1"/>
    <cellStyle name="Título 4" xfId="1018" xr:uid="{00000000-0005-0000-0000-0000FF030000}"/>
    <cellStyle name="Título 4 2" xfId="1634" xr:uid="{C4FD193C-4D0E-4542-8680-03A3F54800CB}"/>
    <cellStyle name="Título 4 3" xfId="1635" xr:uid="{A1833BE9-9C43-4330-8E3C-669D8326B16F}"/>
    <cellStyle name="Título 4 4" xfId="1476" xr:uid="{6BD2CC78-6F74-4E9F-9378-496863A283CB}"/>
    <cellStyle name="Título 5" xfId="1019" xr:uid="{00000000-0005-0000-0000-000000040000}"/>
    <cellStyle name="Título 5 2" xfId="1636" xr:uid="{4E3D8EF6-E9B2-4099-8834-8E66D7AE6B71}"/>
    <cellStyle name="Título 5 3" xfId="1637" xr:uid="{5E340B07-2BBB-4234-82D7-55C00F507BE1}"/>
    <cellStyle name="Título 5 4" xfId="1477" xr:uid="{C7523E03-4AB1-447D-838E-783A090F82EE}"/>
    <cellStyle name="Total" xfId="4" builtinId="25" customBuiltin="1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4" tint="-0.249977111117893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1297782</xdr:colOff>
      <xdr:row>0</xdr:row>
      <xdr:rowOff>0</xdr:rowOff>
    </xdr:from>
    <xdr:to>
      <xdr:col>11</xdr:col>
      <xdr:colOff>152402</xdr:colOff>
      <xdr:row>2</xdr:row>
      <xdr:rowOff>151251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657" y="0"/>
          <a:ext cx="1952626" cy="82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154782</xdr:colOff>
      <xdr:row>0</xdr:row>
      <xdr:rowOff>119062</xdr:rowOff>
    </xdr:from>
    <xdr:to>
      <xdr:col>2</xdr:col>
      <xdr:colOff>585787</xdr:colOff>
      <xdr:row>2</xdr:row>
      <xdr:rowOff>71438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D0E4AA50-5354-469F-8F03-67E4430A81B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776" r="63546" b="8274"/>
        <a:stretch/>
      </xdr:blipFill>
      <xdr:spPr>
        <a:xfrm>
          <a:off x="154782" y="119062"/>
          <a:ext cx="2536030" cy="631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332547</xdr:colOff>
      <xdr:row>0</xdr:row>
      <xdr:rowOff>50833</xdr:rowOff>
    </xdr:from>
    <xdr:to>
      <xdr:col>10</xdr:col>
      <xdr:colOff>19050</xdr:colOff>
      <xdr:row>2</xdr:row>
      <xdr:rowOff>228599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8947" y="50833"/>
          <a:ext cx="1486728" cy="663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416719</xdr:colOff>
      <xdr:row>0</xdr:row>
      <xdr:rowOff>71438</xdr:rowOff>
    </xdr:from>
    <xdr:to>
      <xdr:col>1</xdr:col>
      <xdr:colOff>1623219</xdr:colOff>
      <xdr:row>2</xdr:row>
      <xdr:rowOff>142875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99D66A29-8B58-4770-8E97-39F51732CF6D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776" r="63546" b="8274"/>
        <a:stretch/>
      </xdr:blipFill>
      <xdr:spPr>
        <a:xfrm>
          <a:off x="416719" y="71438"/>
          <a:ext cx="2397125" cy="5595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?80841F2B" TargetMode="External"/><Relationship Id="rId1" Type="http://schemas.openxmlformats.org/officeDocument/2006/relationships/externalLinkPath" Target="file:///\\80841F2B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guimiento_POAI_2022_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_Time (2)"/>
      <sheetName val="Tablas"/>
      <sheetName val="Consolidado"/>
      <sheetName val="Presupuesto_Inicial"/>
      <sheetName val="CDP_Compartidos (2)"/>
      <sheetName val="Dependencias_Actividades"/>
      <sheetName val="CDP_Compartidos"/>
      <sheetName val="CDP_Manual"/>
      <sheetName val="Datos_Informacion_CDP"/>
      <sheetName val="Datos_Informacion_CRP"/>
      <sheetName val="Datos_Informacion_CDP (2)"/>
      <sheetName val="Datos_Informacion_OBL"/>
      <sheetName val="Datos_Informacion_OBL (2)"/>
      <sheetName val="Contratos_PN"/>
      <sheetName val="Contratos_PJ"/>
      <sheetName val="Viaticos"/>
      <sheetName val="Real_Time"/>
      <sheetName val="Hoja3"/>
      <sheetName val="Informacion_SIIF"/>
      <sheetName val="CDP_SIIF"/>
      <sheetName val="CRP_SIIF"/>
      <sheetName val="OBL_SIIF"/>
      <sheetName val="Clasificación"/>
      <sheetName val="Datos_Informacion_SIIF"/>
    </sheetNames>
    <sheetDataSet>
      <sheetData sheetId="0"/>
      <sheetData sheetId="1"/>
      <sheetData sheetId="2">
        <row r="105">
          <cell r="A105" t="str">
            <v>1-9-9</v>
          </cell>
          <cell r="B105" t="str">
            <v xml:space="preserve">Brindar apoyo en acciones de articulación en representación del Instituto en los puntos CIIIP, para contrarrestar la ilegalidad y fortalecer el monitoreo, vigilancia y control. </v>
          </cell>
          <cell r="C105">
            <v>333301030.8999939</v>
          </cell>
          <cell r="D105">
            <v>330562647.88</v>
          </cell>
          <cell r="E105">
            <v>0.99178405475494746</v>
          </cell>
          <cell r="F105">
            <v>323769843.98452353</v>
          </cell>
        </row>
        <row r="106">
          <cell r="A106" t="str">
            <v>1-10-014</v>
          </cell>
          <cell r="B106" t="str">
            <v>Realizar visitas de verificación de cumplimiento de lineamientos a la DIROS</v>
          </cell>
          <cell r="C106">
            <v>10329560</v>
          </cell>
          <cell r="D106">
            <v>10329560</v>
          </cell>
          <cell r="E106">
            <v>1</v>
          </cell>
          <cell r="F106">
            <v>1434540</v>
          </cell>
        </row>
        <row r="107">
          <cell r="A107" t="str">
            <v>1-10-015</v>
          </cell>
          <cell r="B107" t="str">
            <v>Realizar visitas de IVC competencia de la Dirección</v>
          </cell>
          <cell r="C107">
            <v>14160906</v>
          </cell>
          <cell r="D107">
            <v>14160906</v>
          </cell>
          <cell r="E107">
            <v>1</v>
          </cell>
          <cell r="F107">
            <v>0</v>
          </cell>
        </row>
        <row r="108">
          <cell r="A108" t="str">
            <v>1-11-09</v>
          </cell>
          <cell r="B108" t="str">
            <v>Realizar visitas de acompañamiento a las autoridades sanitarias de terceros paises para la habilitación y certificación de establecimientos colombianos que quieren exportar</v>
          </cell>
          <cell r="C108">
            <v>21368076</v>
          </cell>
          <cell r="D108">
            <v>21368076</v>
          </cell>
          <cell r="E108">
            <v>1</v>
          </cell>
          <cell r="F108">
            <v>5844948</v>
          </cell>
        </row>
        <row r="109">
          <cell r="A109" t="str">
            <v>1-11-10</v>
          </cell>
          <cell r="B109" t="str">
            <v>Realizar visitas de seguimiento técnico en actividades relacionadas con IVC a la Dir. Operaciones sanitarias</v>
          </cell>
          <cell r="C109">
            <v>5164780</v>
          </cell>
          <cell r="D109">
            <v>5164780</v>
          </cell>
          <cell r="E109">
            <v>1</v>
          </cell>
          <cell r="F109">
            <v>0</v>
          </cell>
        </row>
        <row r="110">
          <cell r="A110" t="str">
            <v>1-11-11</v>
          </cell>
          <cell r="B110" t="str">
            <v>Realizar visitas de auditorias o  seguimientos técnico en actividades relacionadas con IVC y circulares 046 de 2014 a las Entidades territriales  de Salud -ETS</v>
          </cell>
          <cell r="C110">
            <v>92966040</v>
          </cell>
          <cell r="D110">
            <v>92966040</v>
          </cell>
          <cell r="E110">
            <v>1</v>
          </cell>
          <cell r="F110">
            <v>72295633</v>
          </cell>
        </row>
        <row r="111">
          <cell r="A111" t="str">
            <v>1-12-16</v>
          </cell>
          <cell r="B111" t="str">
            <v>Realizar Acompañamiento técnico en actividades relacionadas con IVC a la Dir. Operaciones sanitarias</v>
          </cell>
          <cell r="C111">
            <v>0</v>
          </cell>
          <cell r="D111">
            <v>1633434</v>
          </cell>
          <cell r="E111" t="e">
            <v>#DIV/0!</v>
          </cell>
          <cell r="F111">
            <v>0</v>
          </cell>
        </row>
        <row r="112">
          <cell r="A112" t="str">
            <v>1-12-9</v>
          </cell>
          <cell r="B112" t="str">
            <v xml:space="preserve">Realizar Inspección, Vigilancia y Control a establecimientos de competencia de la Dirección Bancos de Tejido y Medula Osea, Bancos de Medicina Reproductiva </v>
          </cell>
          <cell r="C112">
            <v>13374189</v>
          </cell>
          <cell r="D112">
            <v>13374189</v>
          </cell>
          <cell r="E112">
            <v>1</v>
          </cell>
          <cell r="F112">
            <v>4184631</v>
          </cell>
        </row>
        <row r="113">
          <cell r="A113" t="str">
            <v>1-13-20</v>
          </cell>
          <cell r="B113" t="str">
            <v>Realizar visitas de articulación y  seguimiento a la calidad de las visitas IVC  frente al cumplimiento de la resolución No. 039 del 2016  a las entidades territoriales</v>
          </cell>
          <cell r="C113">
            <v>11350755</v>
          </cell>
          <cell r="D113">
            <v>11350755</v>
          </cell>
          <cell r="E113">
            <v>1</v>
          </cell>
          <cell r="F113">
            <v>0</v>
          </cell>
        </row>
        <row r="114">
          <cell r="A114" t="str">
            <v>1-14-3</v>
          </cell>
          <cell r="B114" t="str">
            <v xml:space="preserve">Realizar Inspección , vigilancia y control  a establecimientos de competencia de la Direcciòn (PBA) </v>
          </cell>
          <cell r="C114">
            <v>2347962374.6710205</v>
          </cell>
          <cell r="D114">
            <v>2141185111.9000003</v>
          </cell>
          <cell r="E114">
            <v>0.91193331503023245</v>
          </cell>
          <cell r="F114">
            <v>2041657810.108371</v>
          </cell>
        </row>
        <row r="115">
          <cell r="A115" t="str">
            <v>1-14-4</v>
          </cell>
          <cell r="B115" t="str">
            <v>Realizar toma de muestras  (Demuestra de la Calidad)</v>
          </cell>
          <cell r="C115">
            <v>3783585</v>
          </cell>
          <cell r="D115">
            <v>3783585</v>
          </cell>
          <cell r="E115">
            <v>1</v>
          </cell>
          <cell r="F115">
            <v>0</v>
          </cell>
        </row>
        <row r="116">
          <cell r="A116" t="str">
            <v>1-14-20</v>
          </cell>
          <cell r="B116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C116">
            <v>1167961959</v>
          </cell>
          <cell r="D116">
            <v>1167850996.2</v>
          </cell>
          <cell r="E116">
            <v>0.9999049945084727</v>
          </cell>
          <cell r="F116">
            <v>838168124.20000005</v>
          </cell>
        </row>
        <row r="117">
          <cell r="A117" t="str">
            <v>1-14-9</v>
          </cell>
          <cell r="B117" t="str">
            <v xml:space="preserve">Realizar Inspección , vigilancia y control  a establecimientos de competencia de la Direcciòn (Alimentos) </v>
          </cell>
          <cell r="C117">
            <v>529656120</v>
          </cell>
          <cell r="D117">
            <v>529656120</v>
          </cell>
          <cell r="E117">
            <v>1</v>
          </cell>
          <cell r="F117">
            <v>529656120</v>
          </cell>
        </row>
        <row r="118">
          <cell r="A118" t="str">
            <v>1-14-19</v>
          </cell>
          <cell r="B118" t="str">
            <v>Desarrollar un programa  de  inspección Vigilancia y Control a nivel Nacional fortaleciendo la  IVC con enfoque de Riesgo</v>
          </cell>
          <cell r="C118">
            <v>14520138325</v>
          </cell>
          <cell r="D118">
            <v>6993057009</v>
          </cell>
          <cell r="E118">
            <v>0.48161090841398718</v>
          </cell>
          <cell r="F118">
            <v>6993057009</v>
          </cell>
        </row>
        <row r="119">
          <cell r="A119" t="str">
            <v>1-14-31</v>
          </cell>
          <cell r="B119" t="str">
            <v>Realizar Inspección , vigilancia y control  a establecimientos de competencia de la Direcciòn (PBA-Proyecto PINES). - RP</v>
          </cell>
          <cell r="C119">
            <v>665210529.06000006</v>
          </cell>
          <cell r="D119">
            <v>665210529.06000006</v>
          </cell>
          <cell r="E119">
            <v>1</v>
          </cell>
          <cell r="F119">
            <v>664206884.28999996</v>
          </cell>
        </row>
        <row r="120">
          <cell r="A120" t="str">
            <v>1-16-10</v>
          </cell>
          <cell r="B120" t="str">
            <v>Realizar los desplazamientos a nivel nacional e internacional de acuerdo a la naturaleza y funciones asignadas en el proyecto</v>
          </cell>
          <cell r="C120">
            <v>427083520</v>
          </cell>
          <cell r="D120">
            <v>449036099.35000002</v>
          </cell>
          <cell r="E120">
            <v>1.0514011389388194</v>
          </cell>
          <cell r="F120">
            <v>449036099.35000002</v>
          </cell>
        </row>
        <row r="121">
          <cell r="A121" t="str">
            <v>2-14-30</v>
          </cell>
          <cell r="B121" t="str">
            <v xml:space="preserve">Aplicar las medidas sanitarias de seguridad de acuerdo con lo dispuesto en la normatividad sanitaria vigente </v>
          </cell>
          <cell r="C121">
            <v>2091601676.98</v>
          </cell>
          <cell r="D121">
            <v>1088750130</v>
          </cell>
          <cell r="E121">
            <v>0.52053416383372442</v>
          </cell>
          <cell r="F121">
            <v>1088750130</v>
          </cell>
        </row>
        <row r="122">
          <cell r="A122" t="str">
            <v>3-10-39</v>
          </cell>
          <cell r="B122" t="str">
            <v xml:space="preserve">Realizar la recolección de las muestras requeridas para el proyecto demuestra de calidad de cosmeticos, higiene doméstica, absorbentes de higiene personal y plaguicidas </v>
          </cell>
          <cell r="C122">
            <v>10550391.999999762</v>
          </cell>
          <cell r="D122">
            <v>8491589.879999999</v>
          </cell>
          <cell r="E122">
            <v>0.80486013031555514</v>
          </cell>
          <cell r="F122">
            <v>1701342</v>
          </cell>
        </row>
        <row r="123">
          <cell r="A123" t="str">
            <v>3-11-34</v>
          </cell>
          <cell r="B123" t="str">
            <v xml:space="preserve">III. CONTROL DE ESTABLECIMIENTOS QUE PREPARAN Y ENSAMBLAN ALIMENTOS -PAE </v>
          </cell>
          <cell r="C123">
            <v>33933676</v>
          </cell>
          <cell r="D123">
            <v>1321195</v>
          </cell>
          <cell r="E123">
            <v>3.8934626475481168E-2</v>
          </cell>
          <cell r="F123">
            <v>592473</v>
          </cell>
        </row>
        <row r="124">
          <cell r="A124" t="str">
            <v>3-11-35</v>
          </cell>
          <cell r="B124" t="str">
            <v>I. CONTROL OFICIAL PARA ESTABLECIMIENTOS 
Dirigido a establecimientos  vinculado a IVC</v>
          </cell>
          <cell r="C124">
            <v>900643847.5</v>
          </cell>
          <cell r="D124">
            <v>858528108.47000003</v>
          </cell>
          <cell r="E124">
            <v>0.95323818716254538</v>
          </cell>
          <cell r="F124">
            <v>133230265.85793953</v>
          </cell>
        </row>
        <row r="125">
          <cell r="A125" t="str">
            <v>3-11-36</v>
          </cell>
          <cell r="B125" t="str">
            <v xml:space="preserve">II.ALIMENTOS PRODUCTOS IMPORTADOS 
Aceptacion de lotes de productos </v>
          </cell>
          <cell r="C125">
            <v>39543968</v>
          </cell>
          <cell r="D125">
            <v>2642390</v>
          </cell>
          <cell r="E125">
            <v>6.6821569347820631E-2</v>
          </cell>
          <cell r="F125">
            <v>889684</v>
          </cell>
        </row>
        <row r="126">
          <cell r="A126" t="str">
            <v>3-11-371</v>
          </cell>
          <cell r="B126" t="str">
            <v>IV. VIGILANCIA EPIDEMIOLOGICA 
(ACTIVA Y PASIVA) - RAM</v>
          </cell>
          <cell r="C126">
            <v>244690701.5</v>
          </cell>
          <cell r="D126">
            <v>213302986.5</v>
          </cell>
          <cell r="E126">
            <v>0.87172493761476266</v>
          </cell>
          <cell r="F126">
            <v>1604935</v>
          </cell>
        </row>
        <row r="127">
          <cell r="A127" t="str">
            <v>3-11-372</v>
          </cell>
          <cell r="B127" t="str">
            <v>IV. VIGILANCIA EPIDEMIOLOGICA 
(ACTIVA Y PASIVA): Linea base nueva normatividad</v>
          </cell>
          <cell r="C127">
            <v>2802850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3-11-373</v>
          </cell>
          <cell r="B128" t="str">
            <v>IV. VIGILANCIA EPIDEMIOLOGICA 
(ACTIVA Y PASIVA): Trichinella</v>
          </cell>
          <cell r="C128">
            <v>131684000</v>
          </cell>
          <cell r="D128">
            <v>116580000</v>
          </cell>
          <cell r="E128">
            <v>0.88530117554144772</v>
          </cell>
          <cell r="F128">
            <v>116580000</v>
          </cell>
        </row>
        <row r="129">
          <cell r="A129" t="str">
            <v>3-11-374</v>
          </cell>
          <cell r="B129" t="str">
            <v>IV. VIGILANCIA EPIDEMIOLOGICA 
(ACTIVA Y PASIVA): CMP</v>
          </cell>
          <cell r="C129">
            <v>27347328</v>
          </cell>
          <cell r="D129">
            <v>1090908.8</v>
          </cell>
          <cell r="E129">
            <v>3.9890873433777514E-2</v>
          </cell>
          <cell r="F129">
            <v>636127.32871087012</v>
          </cell>
        </row>
        <row r="130">
          <cell r="A130" t="str">
            <v>3-11-375</v>
          </cell>
          <cell r="B130" t="str">
            <v>IV. VIGILANCIA EPIDEMIOLOGICA 
(ACTIVA Y PASIVA): EVENTOS ADVERSOS</v>
          </cell>
          <cell r="C130">
            <v>1408156</v>
          </cell>
          <cell r="D130">
            <v>0</v>
          </cell>
          <cell r="E130">
            <v>0</v>
          </cell>
          <cell r="F130">
            <v>0</v>
          </cell>
        </row>
        <row r="131">
          <cell r="A131" t="str">
            <v>3-11-38</v>
          </cell>
          <cell r="B131" t="str">
            <v xml:space="preserve">Control Residuos y otros contaminates químicos en Alimentos y Bebidas Subproyecto Procesados   </v>
          </cell>
          <cell r="C131">
            <v>21167615.5</v>
          </cell>
          <cell r="D131">
            <v>20164603.140000001</v>
          </cell>
          <cell r="E131">
            <v>0.95261571337593509</v>
          </cell>
          <cell r="F131">
            <v>115399.41237911902</v>
          </cell>
        </row>
        <row r="132">
          <cell r="A132" t="str">
            <v>3-11-39</v>
          </cell>
          <cell r="B132" t="str">
            <v>Control Residuos y otros contaminates químicos en Alimentos y Bebidas  Subproyectos  ANIMAL</v>
          </cell>
          <cell r="C132">
            <v>2804343722.2020764</v>
          </cell>
          <cell r="D132">
            <v>1254143620.9400001</v>
          </cell>
          <cell r="E132">
            <v>0.44721465882049549</v>
          </cell>
          <cell r="F132">
            <v>1104009809.3380761</v>
          </cell>
        </row>
        <row r="133">
          <cell r="A133" t="str">
            <v>3-11-40</v>
          </cell>
          <cell r="B133" t="str">
            <v>Control Residuos y otros contaminates químicos en Alimentos y Bebidas Subproyectos  VEGETAL  así  como el programa de vigilancia de productos obtenidos por biotecnologia moderna.</v>
          </cell>
          <cell r="C133">
            <v>77517294.99999997</v>
          </cell>
          <cell r="D133">
            <v>72530627</v>
          </cell>
          <cell r="E133">
            <v>0.93567025268361115</v>
          </cell>
          <cell r="F133">
            <v>55800425</v>
          </cell>
        </row>
        <row r="134">
          <cell r="A134" t="str">
            <v>3-11-41</v>
          </cell>
          <cell r="B134" t="str">
            <v>Elaborar informe sobre el análisis de las piezas publicitarias aportadas por el contrato de monitoreo de medios masivos de publicidad de los productos de interes de la Direccion de Alimentos y Bebidas</v>
          </cell>
          <cell r="C134">
            <v>36482952.210000001</v>
          </cell>
          <cell r="D134">
            <v>36407952.700000003</v>
          </cell>
          <cell r="E134">
            <v>0.99794425874396642</v>
          </cell>
          <cell r="F134">
            <v>0</v>
          </cell>
        </row>
        <row r="135">
          <cell r="A135" t="str">
            <v>3-11-44</v>
          </cell>
          <cell r="B135" t="str">
            <v xml:space="preserve">Subproyecto PINES - RP_Monitoreo y caracterización de residuos y otros contaminantes químicos en Alimentos y Bebidas_  </v>
          </cell>
          <cell r="C135">
            <v>457432859</v>
          </cell>
          <cell r="D135">
            <v>191652013.44999999</v>
          </cell>
          <cell r="E135">
            <v>0.41897299172816965</v>
          </cell>
          <cell r="F135">
            <v>0</v>
          </cell>
        </row>
        <row r="136">
          <cell r="A136" t="str">
            <v>3-11-45</v>
          </cell>
          <cell r="B136" t="str">
            <v xml:space="preserve"> Subproyecto PINES. -RP_Realizar actividades de monitoreo de patógenos, caracterización de peligros biológicos.</v>
          </cell>
          <cell r="C136">
            <v>88289058</v>
          </cell>
          <cell r="D136">
            <v>81321195</v>
          </cell>
          <cell r="E136">
            <v>0.92107897447495701</v>
          </cell>
          <cell r="F136">
            <v>0</v>
          </cell>
        </row>
        <row r="137">
          <cell r="A137" t="str">
            <v>3-12-38</v>
          </cell>
          <cell r="B137" t="str">
            <v>De muestra de la calidad de Dispositivos Médicos</v>
          </cell>
          <cell r="C137">
            <v>25000000</v>
          </cell>
          <cell r="D137">
            <v>12856490.4</v>
          </cell>
          <cell r="E137">
            <v>0.51425961600000003</v>
          </cell>
          <cell r="F137">
            <v>0</v>
          </cell>
        </row>
        <row r="138">
          <cell r="A138" t="str">
            <v>3-12-39</v>
          </cell>
          <cell r="B138" t="str">
            <v xml:space="preserve">Analizar la causalidad y gestionar los reportes de eventos e incidentes adversos asociados al uso de los dispositivos médicos notificados al programa nacional de tecnovigilancia </v>
          </cell>
          <cell r="C138">
            <v>83741105</v>
          </cell>
          <cell r="D138">
            <v>83741105</v>
          </cell>
          <cell r="E138">
            <v>1</v>
          </cell>
          <cell r="F138">
            <v>83741105</v>
          </cell>
        </row>
        <row r="139">
          <cell r="A139" t="str">
            <v>3-13-37</v>
          </cell>
          <cell r="B139" t="str">
            <v>Proyecto Demuestra de la Calidad 2022</v>
          </cell>
          <cell r="C139">
            <v>300000000</v>
          </cell>
          <cell r="D139">
            <v>77510638.700000003</v>
          </cell>
          <cell r="E139">
            <v>0.25836879566666665</v>
          </cell>
          <cell r="F139">
            <v>0</v>
          </cell>
        </row>
        <row r="140">
          <cell r="A140" t="str">
            <v>3-13-33</v>
          </cell>
          <cell r="B140" t="str">
            <v>Proyecto Farmacovigilancia 2022</v>
          </cell>
          <cell r="C140">
            <v>75529342</v>
          </cell>
          <cell r="D140">
            <v>0</v>
          </cell>
          <cell r="E140">
            <v>0</v>
          </cell>
          <cell r="F140">
            <v>0</v>
          </cell>
        </row>
        <row r="141">
          <cell r="A141" t="str">
            <v>3-13-34</v>
          </cell>
          <cell r="B141" t="str">
            <v>Realizar visitas de seguimiento al programa Nacional de Farmacovigilancia en Laboratorios de Medicamentos, IPS y APB  Farm</v>
          </cell>
          <cell r="C141">
            <v>530039501.5</v>
          </cell>
          <cell r="D141">
            <v>530039501.5</v>
          </cell>
          <cell r="E141">
            <v>1</v>
          </cell>
          <cell r="F141">
            <v>518638841</v>
          </cell>
        </row>
        <row r="142">
          <cell r="A142" t="str">
            <v>3-13-42</v>
          </cell>
          <cell r="B142" t="str">
            <v>Evaluar  trámites de publicidad de productos competencia de la Dirección de Medicamentos y Productos Biológicos.</v>
          </cell>
          <cell r="C142">
            <v>244860000</v>
          </cell>
          <cell r="D142">
            <v>171757621.25</v>
          </cell>
          <cell r="E142">
            <v>0.70145234521767541</v>
          </cell>
          <cell r="F142">
            <v>124860000</v>
          </cell>
        </row>
        <row r="143">
          <cell r="A143" t="str">
            <v>3-16-10</v>
          </cell>
          <cell r="B143" t="str">
            <v>Realizar los desplazamientos a nivel nacional e internacional de acuerdo a la naturaleza y funciones asignadas en el proyecto</v>
          </cell>
          <cell r="C143">
            <v>59831360</v>
          </cell>
          <cell r="D143">
            <v>52126097</v>
          </cell>
          <cell r="E143">
            <v>0.87121698386932878</v>
          </cell>
          <cell r="F143">
            <v>52126097</v>
          </cell>
        </row>
        <row r="144">
          <cell r="A144" t="str">
            <v>3-16-10-RN</v>
          </cell>
          <cell r="B144" t="str">
            <v>Realizar los desplazamientos a nivel nacional e internacional de acuerdo a la naturaleza y funciones asignadas en el proyecto PINES - RN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4-9-44</v>
          </cell>
          <cell r="B145" t="str">
            <v xml:space="preserve">Realizar la capacitación a los Inspectores del Instituto </v>
          </cell>
          <cell r="C145">
            <v>540702000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5-8-046</v>
          </cell>
          <cell r="B146" t="str">
            <v>Proyecto fortalecimiento institucional</v>
          </cell>
          <cell r="C146">
            <v>56467324</v>
          </cell>
          <cell r="D146">
            <v>37735467</v>
          </cell>
          <cell r="E146">
            <v>0.66827085696499444</v>
          </cell>
          <cell r="F146">
            <v>35848693</v>
          </cell>
        </row>
        <row r="147">
          <cell r="A147" t="str">
            <v>5-8-047</v>
          </cell>
          <cell r="B147" t="str">
            <v>Apoyar la Estrategia #1 de Fortalecimiento y sus 7 acciones específicas en las cuales se plantean las prioridades de gestión internacional mediante acciones de intercambio</v>
          </cell>
          <cell r="C147">
            <v>42725993.0625</v>
          </cell>
          <cell r="D147">
            <v>17395012</v>
          </cell>
          <cell r="E147">
            <v>0.40712949549363092</v>
          </cell>
          <cell r="F147">
            <v>0</v>
          </cell>
        </row>
        <row r="148">
          <cell r="A148" t="str">
            <v>5-8-048</v>
          </cell>
          <cell r="B148" t="str">
            <v xml:space="preserve">Gestión de cooperación con autoridades homólogas priorizadas que impacten en el fortalecimiento y reconocimiento del instituto </v>
          </cell>
          <cell r="C148">
            <v>160640632.75</v>
          </cell>
          <cell r="D148">
            <v>15806939</v>
          </cell>
          <cell r="E148">
            <v>9.8399382082862225E-2</v>
          </cell>
          <cell r="F148">
            <v>0</v>
          </cell>
        </row>
        <row r="149">
          <cell r="A149" t="str">
            <v>5-8-049</v>
          </cell>
          <cell r="B149" t="str">
            <v>Participación del  Invima  en escenarios de carácter internacional que impacten en el reconocimiento del instituto.</v>
          </cell>
          <cell r="C149">
            <v>65339406</v>
          </cell>
          <cell r="D149">
            <v>9935499</v>
          </cell>
          <cell r="E149">
            <v>0.15205983047963428</v>
          </cell>
          <cell r="F149">
            <v>9935499</v>
          </cell>
        </row>
        <row r="150">
          <cell r="A150" t="str">
            <v>5-8-050</v>
          </cell>
          <cell r="B150" t="str">
            <v>Representar al INVIMA en negociaciones de acuerdos comerciales y sanitarios, comisiones de vecindad,  mesas sanitarias de los TLC y de las Comisiones bilaterales de monitoreo a relaciones comerciales</v>
          </cell>
          <cell r="C150">
            <v>88676589.375</v>
          </cell>
          <cell r="D150">
            <v>0</v>
          </cell>
          <cell r="E150">
            <v>0</v>
          </cell>
          <cell r="F150">
            <v>0</v>
          </cell>
        </row>
        <row r="151">
          <cell r="A151" t="str">
            <v>5-11-45</v>
          </cell>
          <cell r="B151" t="str">
            <v>Elaborar  informes de la participación en los Comites de CODEX ALIMENTARIUS-DAB</v>
          </cell>
          <cell r="C151">
            <v>37396869.85125</v>
          </cell>
          <cell r="D151">
            <v>0</v>
          </cell>
          <cell r="E151">
            <v>0</v>
          </cell>
          <cell r="F151">
            <v>0</v>
          </cell>
        </row>
        <row r="152">
          <cell r="A152" t="str">
            <v>5-3-055</v>
          </cell>
          <cell r="B152" t="str">
            <v>La norma sanitaria en las plataformas digitales</v>
          </cell>
          <cell r="C152">
            <v>111663804.2</v>
          </cell>
          <cell r="D152">
            <v>111663804.2</v>
          </cell>
          <cell r="E152">
            <v>1</v>
          </cell>
          <cell r="F152">
            <v>111663804.2</v>
          </cell>
        </row>
        <row r="153">
          <cell r="A153" t="str">
            <v>5-3-056</v>
          </cell>
          <cell r="B153" t="str">
            <v>Gira Sanitaria Virtual 2022</v>
          </cell>
          <cell r="C153">
            <v>111332457.59999999</v>
          </cell>
          <cell r="D153">
            <v>111332457.59999999</v>
          </cell>
          <cell r="E153">
            <v>1</v>
          </cell>
          <cell r="F153">
            <v>111332457.59999999</v>
          </cell>
        </row>
        <row r="154">
          <cell r="A154" t="str">
            <v>5-16-10</v>
          </cell>
          <cell r="B154" t="str">
            <v>Realizar los desplazamientos a nivel nacional e internacional de acuerdo a la naturaleza y funciones asignadas en el proyecto</v>
          </cell>
          <cell r="C154">
            <v>363512696.7666626</v>
          </cell>
          <cell r="D154">
            <v>376188396</v>
          </cell>
          <cell r="E154">
            <v>1.0348700316277368</v>
          </cell>
          <cell r="F154">
            <v>376188396</v>
          </cell>
        </row>
        <row r="155">
          <cell r="A155" t="str">
            <v>6-5-51</v>
          </cell>
          <cell r="B155" t="str">
            <v>Realizar el proceso de Acreditación de la ONAC Norma ISO IEC 17025:2005</v>
          </cell>
          <cell r="C155">
            <v>5000000</v>
          </cell>
          <cell r="D155">
            <v>1976875.6</v>
          </cell>
          <cell r="E155">
            <v>0.39537512000000002</v>
          </cell>
          <cell r="F155">
            <v>1976875.6</v>
          </cell>
        </row>
        <row r="156">
          <cell r="A156" t="str">
            <v>6-5-052</v>
          </cell>
          <cell r="B156" t="str">
            <v xml:space="preserve">Realizar Inscripción  y participar  en interlaboratorios o pruebas de desempeño, a nivel Nacional y/o internacional acorde con la oferta y productos, analitos o matrices a evaluar  que apliquen. </v>
          </cell>
          <cell r="C156">
            <v>97000000</v>
          </cell>
          <cell r="D156">
            <v>57000000</v>
          </cell>
          <cell r="E156">
            <v>0.58762886597938147</v>
          </cell>
          <cell r="F156">
            <v>53491927.919332266</v>
          </cell>
        </row>
        <row r="157">
          <cell r="A157" t="str">
            <v>7-5-33</v>
          </cell>
          <cell r="B157" t="str">
            <v>Atender y gestionar las diferentes solicitudes de análisis de los productos competencia del INVIMA, Laboratorio de Microbiología de alimentos y Bebidas - RP</v>
          </cell>
          <cell r="C157">
            <v>933939692.39999998</v>
          </cell>
          <cell r="D157">
            <v>550070744.24000001</v>
          </cell>
          <cell r="E157">
            <v>0.58897886953112655</v>
          </cell>
          <cell r="F157">
            <v>549499446.40549028</v>
          </cell>
        </row>
        <row r="158">
          <cell r="A158" t="str">
            <v>7-5-52</v>
          </cell>
          <cell r="B158" t="str">
            <v>Atender y gestionar las diferentes solicitudes de análisis de los productos competencia del INVIMA, Laboratorio Fisicoquímico de Alimentos y Bebidas</v>
          </cell>
          <cell r="C158">
            <v>4046005996</v>
          </cell>
          <cell r="D158">
            <v>2214581726.7599998</v>
          </cell>
          <cell r="E158">
            <v>0.54735008523205353</v>
          </cell>
          <cell r="F158">
            <v>1097511426.29</v>
          </cell>
        </row>
        <row r="159">
          <cell r="A159" t="str">
            <v>7-5-53</v>
          </cell>
          <cell r="B159" t="str">
            <v>Atender y gestionar las diferentes solicitudes de análisis de los productos competencia del INVIMA, Laboratorio de Microbiología de alimentos y Bebidas</v>
          </cell>
          <cell r="C159">
            <v>3745486947</v>
          </cell>
          <cell r="D159">
            <v>2676228790.73</v>
          </cell>
          <cell r="E159">
            <v>0.7145209230734505</v>
          </cell>
          <cell r="F159">
            <v>1325550575.8</v>
          </cell>
        </row>
        <row r="160">
          <cell r="A160" t="str">
            <v>7-5-54</v>
          </cell>
          <cell r="B160" t="str">
            <v xml:space="preserve">Atender y gestionar las diferentes solicitudes de análisis de los productos competencia del INVIMA, Laboratorio de OGM </v>
          </cell>
          <cell r="C160">
            <v>307745028</v>
          </cell>
          <cell r="D160">
            <v>220387558.04999998</v>
          </cell>
          <cell r="E160">
            <v>0.71613686005676092</v>
          </cell>
          <cell r="F160">
            <v>34914836</v>
          </cell>
        </row>
        <row r="161">
          <cell r="A161" t="str">
            <v>7-5-055</v>
          </cell>
          <cell r="B161" t="str">
            <v>Atender y gestionar las diferentes solicitudes de análisis de los productos competencia del INVIMA, Laboratorio de Productos Farmaceuticos - área microbiología</v>
          </cell>
          <cell r="C161">
            <v>953588699</v>
          </cell>
          <cell r="D161">
            <v>544263448.38999999</v>
          </cell>
          <cell r="E161">
            <v>0.57075282976901132</v>
          </cell>
          <cell r="F161">
            <v>233752006.94288063</v>
          </cell>
        </row>
        <row r="162">
          <cell r="A162" t="str">
            <v>7-5-056</v>
          </cell>
          <cell r="B162" t="str">
            <v>Atender y gestionar las diferentes solicitudes de análisis de los productos competencia del INVIMA  Laboratorio de Productos Farmaceuticos- Area fisicoquímico</v>
          </cell>
          <cell r="C162">
            <v>2503094978</v>
          </cell>
          <cell r="D162">
            <v>643278075.99000001</v>
          </cell>
          <cell r="E162">
            <v>0.25699307523040382</v>
          </cell>
          <cell r="F162">
            <v>167665300.88962364</v>
          </cell>
        </row>
        <row r="163">
          <cell r="A163" t="str">
            <v>7-5-057</v>
          </cell>
          <cell r="B163" t="str">
            <v>Atender y gestionar las diferentes solicitudes de análisis de los productos competencia del INVIMA-Dispositivos médicos</v>
          </cell>
          <cell r="C163">
            <v>1440152500</v>
          </cell>
          <cell r="D163">
            <v>796848325.30999994</v>
          </cell>
          <cell r="E163">
            <v>0.55330829569090767</v>
          </cell>
          <cell r="F163">
            <v>564274695.51200545</v>
          </cell>
        </row>
        <row r="164">
          <cell r="A164" t="str">
            <v>7-5-058</v>
          </cell>
          <cell r="B164" t="str">
            <v>Emitir conceptos de lotes de productos biológicos.</v>
          </cell>
          <cell r="C164">
            <v>1500285354.8000097</v>
          </cell>
          <cell r="D164">
            <v>501080492.12999994</v>
          </cell>
          <cell r="E164">
            <v>0.33399012429658403</v>
          </cell>
          <cell r="F164">
            <v>210835270</v>
          </cell>
        </row>
        <row r="165">
          <cell r="A165" t="str">
            <v>7-5-060</v>
          </cell>
          <cell r="B165" t="str">
            <v xml:space="preserve"> Validar y/o verificar técnicas requeridas en el laboratorio para la realización de análisis de productos competencia del INVIMA.</v>
          </cell>
          <cell r="C165">
            <v>113500000</v>
          </cell>
          <cell r="D165">
            <v>0</v>
          </cell>
          <cell r="E165">
            <v>0</v>
          </cell>
          <cell r="F165">
            <v>0</v>
          </cell>
        </row>
        <row r="166">
          <cell r="A166" t="str">
            <v>7-5-061</v>
          </cell>
          <cell r="B166" t="str">
            <v>Estandarizar técnicas requeridas en el laboratorio para la realización de análisis de productos competencia del INVIMA.</v>
          </cell>
          <cell r="C166">
            <v>112662143</v>
          </cell>
          <cell r="D166">
            <v>100923429.28999999</v>
          </cell>
          <cell r="E166">
            <v>0.89580604986361734</v>
          </cell>
          <cell r="F166">
            <v>26803478.37733496</v>
          </cell>
        </row>
        <row r="167">
          <cell r="A167" t="str">
            <v>7-5-062</v>
          </cell>
          <cell r="B167" t="str">
            <v>Actividades de control de calidad de los productos competencia de la entidad.</v>
          </cell>
          <cell r="C167">
            <v>19700000</v>
          </cell>
          <cell r="D167">
            <v>15543400</v>
          </cell>
          <cell r="E167">
            <v>0.789005076142132</v>
          </cell>
          <cell r="F167">
            <v>15543400</v>
          </cell>
        </row>
        <row r="168">
          <cell r="A168" t="str">
            <v>8-5-60</v>
          </cell>
          <cell r="B168" t="str">
            <v>Gestionar  Interlaboratorios para los Laboratorios departamentales de salud pública</v>
          </cell>
          <cell r="C168">
            <v>30000000</v>
          </cell>
          <cell r="D168">
            <v>30000000</v>
          </cell>
          <cell r="E168">
            <v>1</v>
          </cell>
          <cell r="F168">
            <v>28153646.273332775</v>
          </cell>
        </row>
        <row r="169">
          <cell r="A169" t="str">
            <v>9-10-101</v>
          </cell>
          <cell r="B169" t="str">
            <v>Realizar capacitación a entes descentralizados y otros Actores</v>
          </cell>
          <cell r="C169">
            <v>4720302</v>
          </cell>
          <cell r="D169">
            <v>4720302</v>
          </cell>
          <cell r="E169">
            <v>1</v>
          </cell>
          <cell r="F169">
            <v>0</v>
          </cell>
        </row>
        <row r="170">
          <cell r="A170" t="str">
            <v>9-10-110</v>
          </cell>
          <cell r="B170" t="str">
            <v>Realizar asistencia Técnica a entes territoriales y otros actores</v>
          </cell>
          <cell r="C170">
            <v>4720302</v>
          </cell>
          <cell r="D170">
            <v>4720302</v>
          </cell>
          <cell r="E170">
            <v>1</v>
          </cell>
          <cell r="F170">
            <v>4621824</v>
          </cell>
        </row>
        <row r="171">
          <cell r="A171" t="str">
            <v>9-11-108</v>
          </cell>
          <cell r="B171" t="str">
            <v>Realizar simposios Nacionales dentro del marco normativo y sus implicaciones en la salud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A172" t="str">
            <v>9-11-102</v>
          </cell>
          <cell r="B172" t="str">
            <v>Realizar capacitación a entes descentralizados y otros Actores</v>
          </cell>
          <cell r="C172">
            <v>34910026</v>
          </cell>
          <cell r="D172">
            <v>34910026</v>
          </cell>
          <cell r="E172">
            <v>1</v>
          </cell>
          <cell r="F172">
            <v>27103519</v>
          </cell>
        </row>
        <row r="173">
          <cell r="A173" t="str">
            <v>9-11-111</v>
          </cell>
          <cell r="B173" t="str">
            <v>Realizar asistencia Técnica a entes territoriales y otros actores</v>
          </cell>
          <cell r="C173">
            <v>24682705</v>
          </cell>
          <cell r="D173">
            <v>24682705</v>
          </cell>
          <cell r="E173">
            <v>1</v>
          </cell>
          <cell r="F173">
            <v>13470362</v>
          </cell>
        </row>
        <row r="174">
          <cell r="A174" t="str">
            <v>9-11-116</v>
          </cell>
          <cell r="B174" t="str">
            <v xml:space="preserve">Desarrollar  el Programa de Educación Sanitaria Virtual 
</v>
          </cell>
          <cell r="C174">
            <v>171749763.32999998</v>
          </cell>
          <cell r="D174">
            <v>171749763.32999998</v>
          </cell>
          <cell r="E174">
            <v>1</v>
          </cell>
          <cell r="F174">
            <v>171408476.32999998</v>
          </cell>
        </row>
        <row r="175">
          <cell r="A175" t="str">
            <v>9-11-107</v>
          </cell>
          <cell r="B175" t="str">
            <v>Fortalecimiento y apoyo al emprendimiento empresarial  en busqueda del mejoramiento sanitario y desarrollo economico y social del pais - 046</v>
          </cell>
          <cell r="C175">
            <v>72682650</v>
          </cell>
          <cell r="D175">
            <v>72682650</v>
          </cell>
          <cell r="E175">
            <v>1</v>
          </cell>
          <cell r="F175">
            <v>55296000.5</v>
          </cell>
        </row>
        <row r="176">
          <cell r="A176" t="str">
            <v>9-13-104</v>
          </cell>
          <cell r="B176" t="str">
            <v xml:space="preserve">Realizar capacitación a entes descentralizados y otros Actores
</v>
          </cell>
          <cell r="C176">
            <v>1891792.5</v>
          </cell>
          <cell r="D176">
            <v>1891792.5</v>
          </cell>
          <cell r="E176">
            <v>1</v>
          </cell>
          <cell r="F176">
            <v>0</v>
          </cell>
        </row>
        <row r="177">
          <cell r="A177" t="str">
            <v>9-13-113</v>
          </cell>
          <cell r="B177" t="str">
            <v>Realizar asistencia Técnica a entes territoriales y otros actores</v>
          </cell>
          <cell r="C177">
            <v>1891792.5</v>
          </cell>
          <cell r="D177">
            <v>1891792.5</v>
          </cell>
          <cell r="E177">
            <v>1</v>
          </cell>
          <cell r="F177">
            <v>0</v>
          </cell>
        </row>
        <row r="178">
          <cell r="A178" t="str">
            <v>9-14-105</v>
          </cell>
          <cell r="B178" t="str">
            <v>Realizar capacitación a entes descentralizados y otros Actores</v>
          </cell>
          <cell r="C178">
            <v>9458962.5</v>
          </cell>
          <cell r="D178">
            <v>9458963</v>
          </cell>
          <cell r="E178">
            <v>1.00000005285992</v>
          </cell>
          <cell r="F178">
            <v>7218651</v>
          </cell>
        </row>
        <row r="179">
          <cell r="A179" t="str">
            <v>9-14-114</v>
          </cell>
          <cell r="B179" t="str">
            <v>Realizar asistencia Técnica a entes territoriales y otros actores</v>
          </cell>
          <cell r="C179">
            <v>12611950</v>
          </cell>
          <cell r="D179">
            <v>12611950</v>
          </cell>
          <cell r="E179">
            <v>1</v>
          </cell>
          <cell r="F179">
            <v>3867147</v>
          </cell>
        </row>
        <row r="180">
          <cell r="A180" t="str">
            <v>9-15-115</v>
          </cell>
          <cell r="B180" t="str">
            <v>Prevención, pedagogía y Responsabilidad Sanitaria para todos 2022</v>
          </cell>
          <cell r="C180">
            <v>220499888</v>
          </cell>
          <cell r="D180">
            <v>220499888</v>
          </cell>
          <cell r="E180">
            <v>1</v>
          </cell>
          <cell r="F180">
            <v>220416555</v>
          </cell>
        </row>
        <row r="181">
          <cell r="A181" t="str">
            <v>9-16-10</v>
          </cell>
          <cell r="B181" t="str">
            <v>Realizar los desplazamientos a nivel nacional e internacional de acuerdo a la naturaleza y funciones asignadas en el proyecto</v>
          </cell>
          <cell r="C181">
            <v>136273360</v>
          </cell>
          <cell r="D181">
            <v>128344080</v>
          </cell>
          <cell r="E181">
            <v>0.9418134256027737</v>
          </cell>
          <cell r="F181">
            <v>124997807.8</v>
          </cell>
        </row>
        <row r="182">
          <cell r="A182" t="str">
            <v>10-1-117</v>
          </cell>
          <cell r="B182" t="str">
            <v>Fortalecimiento de la imagen del Invima como la autoridad sanitaria que protege la salud de los colombianos  2022</v>
          </cell>
          <cell r="C182">
            <v>611979887.81210995</v>
          </cell>
          <cell r="D182">
            <v>0</v>
          </cell>
          <cell r="E182">
            <v>0</v>
          </cell>
          <cell r="F182">
            <v>0</v>
          </cell>
        </row>
        <row r="183">
          <cell r="A183" t="str">
            <v>10-1-118</v>
          </cell>
          <cell r="B183" t="str">
            <v xml:space="preserve">Recopilar y divulgar internamente  la información relacionada con la entidad y con el sector salud que se publica en medios de comunicación </v>
          </cell>
          <cell r="C183">
            <v>110000000</v>
          </cell>
          <cell r="D183">
            <v>41826767.200000003</v>
          </cell>
          <cell r="E183">
            <v>0.38024333818181821</v>
          </cell>
          <cell r="F183">
            <v>500000</v>
          </cell>
        </row>
        <row r="184">
          <cell r="A184" t="str">
            <v>11-10-121</v>
          </cell>
          <cell r="B184" t="str">
            <v xml:space="preserve">Realizar visitas con proposito de certificación a productos  de cosméticos, aseo y  plaguicidas de uso domèstico otorgadas
</v>
          </cell>
          <cell r="C184">
            <v>94628417</v>
          </cell>
          <cell r="D184">
            <v>94628417</v>
          </cell>
          <cell r="E184">
            <v>1</v>
          </cell>
          <cell r="F184">
            <v>57710253</v>
          </cell>
        </row>
        <row r="185">
          <cell r="A185" t="str">
            <v>11-11-135</v>
          </cell>
          <cell r="B185" t="str">
            <v>Realizar visitas con propósito de certificación en Alimentos y Bebidas</v>
          </cell>
          <cell r="C185">
            <v>64559750</v>
          </cell>
          <cell r="D185">
            <v>64559750</v>
          </cell>
          <cell r="E185">
            <v>1</v>
          </cell>
          <cell r="F185">
            <v>33494485</v>
          </cell>
        </row>
        <row r="186">
          <cell r="A186" t="str">
            <v>11-11-139</v>
          </cell>
          <cell r="B186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C186">
            <v>52547800</v>
          </cell>
          <cell r="D186">
            <v>39335850</v>
          </cell>
          <cell r="E186">
            <v>0.74857272806853947</v>
          </cell>
          <cell r="F186">
            <v>38563108</v>
          </cell>
        </row>
        <row r="187">
          <cell r="A187" t="str">
            <v>11-11-141</v>
          </cell>
          <cell r="B187" t="str">
            <v xml:space="preserve">Realizar visitas de habilitacion de establecimientos o de reconocimeito de equivalencia de sistemas sanitarios en terceros países </v>
          </cell>
          <cell r="C187">
            <v>108035255.7</v>
          </cell>
          <cell r="D187">
            <v>45417467.200000003</v>
          </cell>
          <cell r="E187">
            <v>0.42039486930191067</v>
          </cell>
          <cell r="F187">
            <v>43660580.200000003</v>
          </cell>
        </row>
        <row r="188">
          <cell r="A188" t="str">
            <v>11-12-119</v>
          </cell>
          <cell r="B188" t="str">
            <v>Realizar visitas con propósito de certificación en dispositivos médicos y reactivos de diagnóstico in-vitro</v>
          </cell>
          <cell r="C188">
            <v>382293903</v>
          </cell>
          <cell r="D188">
            <v>382293903</v>
          </cell>
          <cell r="E188">
            <v>1</v>
          </cell>
          <cell r="F188">
            <v>288186088.39999998</v>
          </cell>
        </row>
        <row r="189">
          <cell r="A189" t="str">
            <v>11-12-137</v>
          </cell>
          <cell r="B189" t="str">
            <v>Realizar visitas con propósito de certificación de Buenas Practicas de Bancos de Tejido y Medula Osea</v>
          </cell>
          <cell r="C189">
            <v>59822065.5</v>
          </cell>
          <cell r="D189">
            <v>59822066</v>
          </cell>
          <cell r="E189">
            <v>1.00000000835812</v>
          </cell>
          <cell r="F189">
            <v>50765938</v>
          </cell>
        </row>
        <row r="190">
          <cell r="A190" t="str">
            <v>11-12-138</v>
          </cell>
          <cell r="B190" t="str">
            <v>Realizar visitas con propósito de certificación en condiciones sanitarias para Bancos de Tejido y Medula Osea</v>
          </cell>
          <cell r="C190">
            <v>43432650</v>
          </cell>
          <cell r="D190">
            <v>43432650</v>
          </cell>
          <cell r="E190">
            <v>1</v>
          </cell>
          <cell r="F190">
            <v>42516703</v>
          </cell>
        </row>
        <row r="191">
          <cell r="A191" t="str">
            <v>11-12-140</v>
          </cell>
          <cell r="B191" t="str">
            <v>Realizar Visitas de verificación de requisitos para Bancos de semen, óvulos y embriones  incluyendo visitas de verificación de requerimientos y  centros de almacenamiento temporal de los bancos de tejidos</v>
          </cell>
          <cell r="C191">
            <v>3146868</v>
          </cell>
          <cell r="D191">
            <v>3146868</v>
          </cell>
          <cell r="E191">
            <v>1</v>
          </cell>
          <cell r="F191">
            <v>1519306</v>
          </cell>
        </row>
        <row r="192">
          <cell r="A192" t="str">
            <v>11-13-125</v>
          </cell>
          <cell r="B192" t="str">
            <v>Realizar visitas con propósito de certificación en Medicamentos y productos Biologicos</v>
          </cell>
          <cell r="C192">
            <v>3298164106.625</v>
          </cell>
          <cell r="D192">
            <v>1914203599.1399999</v>
          </cell>
          <cell r="E192">
            <v>0.58038458283350791</v>
          </cell>
          <cell r="F192">
            <v>1530693398</v>
          </cell>
        </row>
        <row r="193">
          <cell r="A193" t="str">
            <v>11-16-10</v>
          </cell>
          <cell r="B193" t="str">
            <v>Realizar los desplazamientos a nivel nacional e internacional de acuerdo a la naturaleza y funciones asignadas en el proyecto</v>
          </cell>
          <cell r="C193">
            <v>1235323380</v>
          </cell>
          <cell r="D193">
            <v>1265033999.7450101</v>
          </cell>
          <cell r="E193">
            <v>1.0240508843482021</v>
          </cell>
          <cell r="F193">
            <v>1265033999.7450101</v>
          </cell>
        </row>
        <row r="194">
          <cell r="A194" t="str">
            <v>12-10-143</v>
          </cell>
          <cell r="B194" t="str">
            <v>Hacer Seguimiento a las certificaciones en productos  de cosméticos, aseo y  plaguicidas de uso domèstico otorgadas</v>
          </cell>
          <cell r="C194">
            <v>85752153</v>
          </cell>
          <cell r="D194">
            <v>85752153</v>
          </cell>
          <cell r="E194">
            <v>1</v>
          </cell>
          <cell r="F194">
            <v>27435786.999999993</v>
          </cell>
        </row>
        <row r="195">
          <cell r="A195" t="str">
            <v>12-11-144</v>
          </cell>
          <cell r="B195" t="str">
            <v>Hacer Seguimiento a las certificaciones en Alimentos y Bebidas</v>
          </cell>
          <cell r="C195">
            <v>46483020</v>
          </cell>
          <cell r="D195">
            <v>46483020</v>
          </cell>
          <cell r="E195">
            <v>1</v>
          </cell>
          <cell r="F195">
            <v>39134419</v>
          </cell>
        </row>
        <row r="196">
          <cell r="A196" t="str">
            <v>12-12-146</v>
          </cell>
          <cell r="B196" t="str">
            <v>Hacer Seguimiento a las certificaciones</v>
          </cell>
          <cell r="C196">
            <v>6455975</v>
          </cell>
          <cell r="D196">
            <v>6455975</v>
          </cell>
          <cell r="E196">
            <v>1</v>
          </cell>
          <cell r="F196">
            <v>2945370.6</v>
          </cell>
        </row>
        <row r="197">
          <cell r="A197" t="str">
            <v>12-13-147</v>
          </cell>
          <cell r="B197" t="str">
            <v>Hacer Seguimiento a las certificaciones en Medicamentos y productos Biologicos</v>
          </cell>
          <cell r="C197">
            <v>41619435</v>
          </cell>
          <cell r="D197">
            <v>41619435</v>
          </cell>
          <cell r="E197">
            <v>1</v>
          </cell>
          <cell r="F197">
            <v>1568220</v>
          </cell>
        </row>
        <row r="198">
          <cell r="A198" t="str">
            <v>12-16-10</v>
          </cell>
          <cell r="B198" t="str">
            <v>Realizar los desplazamientos a nivel nacional e internacional de acuerdo a la naturaleza y funciones asignadas en el proyecto</v>
          </cell>
          <cell r="C198">
            <v>279571120</v>
          </cell>
          <cell r="D198">
            <v>285225782.25498986</v>
          </cell>
          <cell r="E198">
            <v>1.0202262031034888</v>
          </cell>
          <cell r="F198">
            <v>285225782.25498986</v>
          </cell>
        </row>
        <row r="199">
          <cell r="A199" t="str">
            <v>13-11-153</v>
          </cell>
          <cell r="B199" t="str">
            <v>Realizar reuniones de sala de especializada de la Comisión Revisora  ordinarias y extraordinarias</v>
          </cell>
          <cell r="C199">
            <v>300004370.45999998</v>
          </cell>
          <cell r="D199">
            <v>300004370</v>
          </cell>
          <cell r="E199">
            <v>0.99999999846668908</v>
          </cell>
          <cell r="F199">
            <v>180002622</v>
          </cell>
        </row>
        <row r="200">
          <cell r="A200" t="str">
            <v>13-11-160</v>
          </cell>
          <cell r="B200" t="str">
            <v>Realizar estudio, evaluación y conceptualización de la sala especializada de alimentos y bebidas de la comisión revisora del instituto, En relación con los Alimentos Para Propósitos Médicos Especiales – APME</v>
          </cell>
          <cell r="C200">
            <v>54435276.5</v>
          </cell>
          <cell r="D200">
            <v>54435276.5</v>
          </cell>
          <cell r="E200">
            <v>1</v>
          </cell>
          <cell r="F200">
            <v>54435276.5</v>
          </cell>
        </row>
        <row r="201">
          <cell r="A201" t="str">
            <v>13-12-153</v>
          </cell>
          <cell r="B201" t="str">
            <v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 .</v>
          </cell>
          <cell r="C201">
            <v>67025278</v>
          </cell>
          <cell r="D201">
            <v>67025278</v>
          </cell>
          <cell r="E201">
            <v>1</v>
          </cell>
          <cell r="F201">
            <v>66722317</v>
          </cell>
        </row>
        <row r="202">
          <cell r="A202" t="str">
            <v>13-12-154</v>
          </cell>
          <cell r="B202" t="str">
            <v xml:space="preserve">Emitir  Evaluaciones Técnico Cientificas  por parte de las Salas Especializadas de la  Comisión Revisora </v>
          </cell>
          <cell r="C202">
            <v>156002272.6392</v>
          </cell>
          <cell r="D202">
            <v>144002098</v>
          </cell>
          <cell r="E202">
            <v>0.92307692422562426</v>
          </cell>
          <cell r="F202">
            <v>144002094</v>
          </cell>
        </row>
        <row r="203">
          <cell r="A203" t="str">
            <v>13-13-155</v>
          </cell>
          <cell r="B203" t="str">
            <v>Realizar reuniones de sala de especializada de la Comisión Revisora  ordinarias y extraordinarias</v>
          </cell>
          <cell r="C203">
            <v>1786026018.8052001</v>
          </cell>
          <cell r="D203">
            <v>1746525739</v>
          </cell>
          <cell r="E203">
            <v>0.97788370416259407</v>
          </cell>
          <cell r="F203">
            <v>1645525223</v>
          </cell>
        </row>
        <row r="204">
          <cell r="A204" t="str">
            <v>13-16-10</v>
          </cell>
          <cell r="B204" t="str">
            <v>Realizar los desplazamientos a nivel nacional e internacional de acuerdo a la naturaleza y funciones asignadas en el proyecto</v>
          </cell>
          <cell r="C204">
            <v>138380680</v>
          </cell>
          <cell r="D204">
            <v>94155988</v>
          </cell>
          <cell r="E204">
            <v>0.68041281485247795</v>
          </cell>
          <cell r="F204">
            <v>94155988</v>
          </cell>
        </row>
        <row r="205">
          <cell r="A205" t="str">
            <v>14-13-156</v>
          </cell>
          <cell r="B205" t="str">
            <v>Realizar tramites de registro sanitario-NS-NSO- nuevos, reconocimientos y renovaciones</v>
          </cell>
          <cell r="C205">
            <v>261401868</v>
          </cell>
          <cell r="D205">
            <v>27241812</v>
          </cell>
          <cell r="E205">
            <v>0.10421429735153996</v>
          </cell>
          <cell r="F205">
            <v>5930030</v>
          </cell>
        </row>
        <row r="206">
          <cell r="A206" t="str">
            <v>14-16-10</v>
          </cell>
          <cell r="B206" t="str">
            <v>Realizar los desplazamientos a nivel nacional e internacional de acuerdo a la naturaleza y funciones asignadas en el proyecto</v>
          </cell>
          <cell r="C206">
            <v>248250560</v>
          </cell>
          <cell r="D206">
            <v>230748893</v>
          </cell>
          <cell r="E206">
            <v>0.92949998984896554</v>
          </cell>
          <cell r="F206">
            <v>230748893</v>
          </cell>
        </row>
        <row r="207">
          <cell r="A207" t="str">
            <v>15-10-157</v>
          </cell>
          <cell r="B207" t="str">
            <v xml:space="preserve">Gestionar la expedición de Registros Sanitarios y trámites asociados, a los productos competencia del Invima </v>
          </cell>
          <cell r="C207">
            <v>291660650</v>
          </cell>
          <cell r="D207">
            <v>276894650</v>
          </cell>
          <cell r="E207">
            <v>0.94937266991621938</v>
          </cell>
          <cell r="F207">
            <v>276574650</v>
          </cell>
        </row>
        <row r="208">
          <cell r="A208" t="str">
            <v>15-7-160</v>
          </cell>
          <cell r="B208" t="str">
            <v>Realizar la radicación de  tramites de registro sanitario-NS-NSO</v>
          </cell>
          <cell r="C208">
            <v>166999998</v>
          </cell>
          <cell r="D208">
            <v>166999998</v>
          </cell>
          <cell r="E208">
            <v>1</v>
          </cell>
          <cell r="F208">
            <v>165000000</v>
          </cell>
        </row>
        <row r="209">
          <cell r="A209" t="str">
            <v>15-12-158</v>
          </cell>
          <cell r="B209" t="str">
            <v xml:space="preserve">Gestionar la expedición de Registros Sanitarios y trámites asociados, a los productos competencia del Invima </v>
          </cell>
          <cell r="C209">
            <v>901031027.0999999</v>
          </cell>
          <cell r="D209">
            <v>900772568</v>
          </cell>
          <cell r="E209">
            <v>0.99971315183137277</v>
          </cell>
          <cell r="F209">
            <v>900384878</v>
          </cell>
        </row>
        <row r="210">
          <cell r="A210" t="str">
            <v>15-13-157</v>
          </cell>
          <cell r="B210" t="str">
            <v>Realizar tramites de registro sanitario-NS-NSO- nuevos, reconocimientos y renovaciones-contratistas</v>
          </cell>
          <cell r="C210">
            <v>3744526210</v>
          </cell>
          <cell r="D210">
            <v>3575365719</v>
          </cell>
          <cell r="E210">
            <v>0.95482459421748844</v>
          </cell>
          <cell r="F210">
            <v>3379548602</v>
          </cell>
        </row>
        <row r="211">
          <cell r="A211" t="str">
            <v>15-11-159</v>
          </cell>
          <cell r="B211" t="str">
            <v xml:space="preserve">Gestionar la expedición de Registros Sanitarios y trámites asociados, a los productos competencia del Invima </v>
          </cell>
          <cell r="C211">
            <v>718134887.19999993</v>
          </cell>
          <cell r="D211">
            <v>718134887.19999993</v>
          </cell>
          <cell r="E211">
            <v>1</v>
          </cell>
          <cell r="F211">
            <v>715048248.79999995</v>
          </cell>
        </row>
        <row r="212">
          <cell r="A212" t="str">
            <v>22-6-1</v>
          </cell>
          <cell r="B212" t="str">
            <v>1. Fortalecimiento Tecnológico-Hardware-Apoyo</v>
          </cell>
          <cell r="C212">
            <v>1095707024</v>
          </cell>
          <cell r="D212">
            <v>533345339.23000002</v>
          </cell>
          <cell r="E212">
            <v>0.48675907660330925</v>
          </cell>
          <cell r="F212">
            <v>508980108.26140136</v>
          </cell>
        </row>
        <row r="213">
          <cell r="A213" t="str">
            <v>22-6-2</v>
          </cell>
          <cell r="B213" t="str">
            <v>2. Implementación de soluciones al Sistemas de Información de Registros Sanitarios y PQRS-Hardware-Apoyo</v>
          </cell>
          <cell r="C213">
            <v>28530594.399999999</v>
          </cell>
          <cell r="D213">
            <v>28530594.399999999</v>
          </cell>
          <cell r="E213">
            <v>1</v>
          </cell>
          <cell r="F213">
            <v>28530594.399999999</v>
          </cell>
        </row>
        <row r="214">
          <cell r="A214" t="str">
            <v>23-6-1</v>
          </cell>
          <cell r="B214" t="str">
            <v>1. Fortalecimiento Tecnológico-software -Apoyo</v>
          </cell>
          <cell r="C214">
            <v>1653781361.0353239</v>
          </cell>
          <cell r="D214">
            <v>1290125299.1099999</v>
          </cell>
          <cell r="E214">
            <v>0.78010632451579764</v>
          </cell>
          <cell r="F214">
            <v>1252395984.8785987</v>
          </cell>
        </row>
        <row r="215">
          <cell r="A215" t="str">
            <v>23-6-2</v>
          </cell>
          <cell r="B215" t="str">
            <v>2 Implementación de soluciones al Sistemas de Información de Registros Sanitarios y PQRS-software -Apoyo</v>
          </cell>
          <cell r="C215">
            <v>183794097.14499998</v>
          </cell>
          <cell r="D215">
            <v>116662459.13</v>
          </cell>
          <cell r="E215">
            <v>0.63474540772635324</v>
          </cell>
          <cell r="F215">
            <v>116662459.13000001</v>
          </cell>
        </row>
        <row r="216">
          <cell r="A216" t="str">
            <v>23-6-4</v>
          </cell>
          <cell r="B216" t="str">
            <v>4. Desarrollar el Subproyecto Sivicos Fase III-componente software -Apoyo</v>
          </cell>
          <cell r="C216">
            <v>59770934.299999997</v>
          </cell>
          <cell r="D216">
            <v>59583565</v>
          </cell>
          <cell r="E216">
            <v>0.99686521045397147</v>
          </cell>
          <cell r="F216">
            <v>59583565</v>
          </cell>
        </row>
        <row r="217">
          <cell r="A217" t="str">
            <v>24-9-1</v>
          </cell>
          <cell r="B217" t="str">
            <v>Realizar acciones de interventoría, seguimiento, supervisión y/o verificación relacionadas con la arquitectura y servicios tecnologicos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</row>
        <row r="218">
          <cell r="A218" t="str">
            <v>25-9-5</v>
          </cell>
          <cell r="B218" t="str">
            <v>Realizar las dotaciones de acuerdo a las necesidades identificadas</v>
          </cell>
          <cell r="C218">
            <v>154950000</v>
          </cell>
          <cell r="D218">
            <v>0</v>
          </cell>
          <cell r="E218">
            <v>0</v>
          </cell>
          <cell r="F218">
            <v>0</v>
          </cell>
        </row>
        <row r="219">
          <cell r="A219" t="str">
            <v>26-9-6</v>
          </cell>
          <cell r="B219" t="str">
            <v>Realizar el proceso de diseños,  adecuaciones y demas acciones  que soporten el desarrollo de las mismas, de acuerdo a las necesidades detectadas .</v>
          </cell>
          <cell r="C219">
            <v>3425010600.1506767</v>
          </cell>
          <cell r="D219">
            <v>148662291.32999998</v>
          </cell>
          <cell r="E219">
            <v>4.340491422813695E-2</v>
          </cell>
          <cell r="F219">
            <v>137197483.32999998</v>
          </cell>
        </row>
        <row r="220">
          <cell r="A220" t="str">
            <v>31-9-11</v>
          </cell>
          <cell r="B220" t="str">
            <v>Realizar la capacitacion informal a los funcionarios  de acuerdo con las prioridades del  Instituto</v>
          </cell>
          <cell r="C220">
            <v>265898000.21900001</v>
          </cell>
          <cell r="D220">
            <v>20871250</v>
          </cell>
          <cell r="E220">
            <v>7.8493444790144848E-2</v>
          </cell>
          <cell r="F220">
            <v>17409700</v>
          </cell>
        </row>
        <row r="221">
          <cell r="A221" t="str">
            <v>36-16-10</v>
          </cell>
          <cell r="B221" t="str">
            <v>Realizar los desplazamientos a nivel nacional e internacional de acuerdo a la naturaleza y funciones asignadas en el proyecto</v>
          </cell>
          <cell r="C221">
            <v>33717120</v>
          </cell>
          <cell r="D221">
            <v>33717120</v>
          </cell>
          <cell r="E221">
            <v>1</v>
          </cell>
          <cell r="F221">
            <v>33717120</v>
          </cell>
        </row>
        <row r="222">
          <cell r="A222" t="str">
            <v>32-9-12</v>
          </cell>
          <cell r="B222" t="str">
            <v>Transferir recursos al  fondo INVIMA – ICETEX en el marco del reglamento Operativo.</v>
          </cell>
          <cell r="C222">
            <v>500000000</v>
          </cell>
          <cell r="D222">
            <v>0</v>
          </cell>
          <cell r="E222">
            <v>0</v>
          </cell>
          <cell r="F222">
            <v>0</v>
          </cell>
        </row>
        <row r="223">
          <cell r="A223" t="str">
            <v>36-9-16</v>
          </cell>
          <cell r="B223" t="str">
            <v>Actualizar los Instrumentos archivísticos para la gestión documental.</v>
          </cell>
          <cell r="C223">
            <v>607007168</v>
          </cell>
          <cell r="D223">
            <v>477018360</v>
          </cell>
          <cell r="E223">
            <v>0.78585292752259561</v>
          </cell>
          <cell r="F223">
            <v>451150188</v>
          </cell>
        </row>
        <row r="224">
          <cell r="A224" t="str">
            <v>37-9-17</v>
          </cell>
          <cell r="B224" t="str">
            <v xml:space="preserve">Desarrollar las actividades inherentes a la organización y transferencia de los documentos físicos y electrónicos en sus diferentes ciclos de vida </v>
          </cell>
          <cell r="C224">
            <v>2042922184.75</v>
          </cell>
          <cell r="D224">
            <v>0</v>
          </cell>
          <cell r="E224">
            <v>0</v>
          </cell>
          <cell r="F224">
            <v>0</v>
          </cell>
        </row>
        <row r="225">
          <cell r="A225" t="str">
            <v>38-9-18</v>
          </cell>
          <cell r="B225" t="str">
            <v>Hacer seguimiento y monitoreo a los Instrumentos archivísticos para la gestión documental.</v>
          </cell>
          <cell r="C225">
            <v>1606731445</v>
          </cell>
          <cell r="D225">
            <v>118057632</v>
          </cell>
          <cell r="E225">
            <v>7.347689146645163E-2</v>
          </cell>
          <cell r="F225">
            <v>117431568</v>
          </cell>
        </row>
        <row r="226">
          <cell r="A226" t="str">
            <v>44-6-4</v>
          </cell>
          <cell r="B226" t="str">
            <v>6. Realizar el proceso de adopción de buenas prácticas, estandares y requerimientos normativos para el adecuado gobierno de TI  que deban ser adoptados por el Instituto para realizar los documentos metodológicos-Gobierno Digital-Buenas practicas TI-IVC</v>
          </cell>
          <cell r="C226">
            <v>146521071.40000382</v>
          </cell>
          <cell r="D226">
            <v>144087777.13</v>
          </cell>
          <cell r="E226">
            <v>0.98339287143648502</v>
          </cell>
          <cell r="F226">
            <v>143870473.32999998</v>
          </cell>
        </row>
        <row r="227">
          <cell r="A227" t="str">
            <v>44-2-1</v>
          </cell>
          <cell r="B227" t="str">
            <v>Fortalecimiento del Sistema de Seguridad de la información de la entidad.</v>
          </cell>
          <cell r="C227">
            <v>70475984</v>
          </cell>
          <cell r="D227">
            <v>71124536</v>
          </cell>
          <cell r="E227">
            <v>1.00920245398773</v>
          </cell>
          <cell r="F227">
            <v>70475984</v>
          </cell>
        </row>
        <row r="228">
          <cell r="A228" t="str">
            <v>41-6-2</v>
          </cell>
          <cell r="B228" t="str">
            <v>1. Fortalecimiento Tecnológico-hardware-IVC</v>
          </cell>
          <cell r="C228">
            <v>1624201782.184</v>
          </cell>
          <cell r="D228">
            <v>451706795.25999999</v>
          </cell>
          <cell r="E228">
            <v>0.2781100231601813</v>
          </cell>
          <cell r="F228">
            <v>412772101.1334675</v>
          </cell>
        </row>
        <row r="229">
          <cell r="A229" t="str">
            <v>42-6-1</v>
          </cell>
          <cell r="B229" t="str">
            <v>1. Fortalecimiento Tecnológico-sotfware-IVC</v>
          </cell>
          <cell r="C229">
            <v>6348868821.0033321</v>
          </cell>
          <cell r="D229">
            <v>3862203563.0599999</v>
          </cell>
          <cell r="E229">
            <v>0.60832940039382377</v>
          </cell>
          <cell r="F229">
            <v>3529226943.9965324</v>
          </cell>
        </row>
        <row r="230">
          <cell r="A230" t="str">
            <v>42-6-2</v>
          </cell>
          <cell r="B230" t="str">
            <v>2. Implementación de soluciones al Sistemas de Información de Registros Sanitarios y PQRS-sotfware-IVC</v>
          </cell>
          <cell r="C230">
            <v>1151776085.5666671</v>
          </cell>
          <cell r="D230">
            <v>594577118.55000007</v>
          </cell>
          <cell r="E230">
            <v>0.51622630995804331</v>
          </cell>
          <cell r="F230">
            <v>594577118.54999995</v>
          </cell>
        </row>
        <row r="231">
          <cell r="A231" t="str">
            <v>42-6-3</v>
          </cell>
          <cell r="B231" t="str">
            <v>3. Nueva Plataforma de Tramites y Servicios-sotfware-IVC</v>
          </cell>
          <cell r="C231">
            <v>4123100065.1160002</v>
          </cell>
          <cell r="D231">
            <v>4122989088.7799997</v>
          </cell>
          <cell r="E231">
            <v>0.99997308424868481</v>
          </cell>
          <cell r="F231">
            <v>4121420799.7799997</v>
          </cell>
        </row>
        <row r="232">
          <cell r="A232" t="str">
            <v>42-6-4</v>
          </cell>
          <cell r="B232" t="str">
            <v>4. Desarrollar el Subproyecto Sivicos Fase III-componete sotfware-IVC</v>
          </cell>
          <cell r="C232">
            <v>1848187049.7299972</v>
          </cell>
          <cell r="D232">
            <v>798499556.32999992</v>
          </cell>
          <cell r="E232">
            <v>0.4320447740647535</v>
          </cell>
          <cell r="F232">
            <v>798499556.32999992</v>
          </cell>
        </row>
        <row r="233">
          <cell r="A233" t="str">
            <v>42-6-5</v>
          </cell>
          <cell r="B233" t="str">
            <v>5. Inteligencia de Negocios Fase I-sotfware-IVC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</row>
        <row r="234">
          <cell r="A234" t="str">
            <v>70-9-01</v>
          </cell>
          <cell r="B234" t="str">
            <v>Desarrollar el Sub proyecto Fortalecimiento de los laboratorios como ente referente a nivel Nacional en la etapa de estudios y diseños</v>
          </cell>
          <cell r="C234">
            <v>36387967</v>
          </cell>
          <cell r="D234">
            <v>36387966.670000002</v>
          </cell>
          <cell r="E234">
            <v>0.99999999093106795</v>
          </cell>
          <cell r="F234">
            <v>36387966.670000002</v>
          </cell>
        </row>
        <row r="235">
          <cell r="A235" t="str">
            <v>71-9-02</v>
          </cell>
          <cell r="B235" t="str">
            <v>Desarrollar el Sub proyecto Fortalecimiento de los laboratorios como ente referente a nivel Nacional en la etapa de estudios y diseños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</row>
        <row r="236">
          <cell r="A236" t="str">
            <v>72-9-03</v>
          </cell>
          <cell r="B236" t="str">
            <v>Desarrollar el Sub proyecto Fortalecimiento de los laboratorios como ente referente a nivel Nacional en la etapa de estudios y diseños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</row>
        <row r="237">
          <cell r="A237" t="str">
            <v>73-9-04</v>
          </cell>
          <cell r="B237" t="str">
            <v>Desarrollar el Sub proyecto Fortalecimiento de los laboratorios como ente referente a nivel Nacional en la etapa de estudios y diseños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</row>
        <row r="238">
          <cell r="A238" t="str">
            <v>74-9-05</v>
          </cell>
          <cell r="B238" t="str">
            <v>Desarrollar el Sub proyecto Fortalecimiento de los laboratorios como ente referente a nivel Nacional en la etapa de estudios y diseños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15-17-1</v>
          </cell>
          <cell r="B239" t="str">
            <v>NA</v>
          </cell>
          <cell r="C239">
            <v>100000000</v>
          </cell>
          <cell r="D239">
            <v>0</v>
          </cell>
          <cell r="E239">
            <v>0</v>
          </cell>
          <cell r="F239">
            <v>0</v>
          </cell>
        </row>
        <row r="240">
          <cell r="A240" t="str">
            <v>1-17-1</v>
          </cell>
          <cell r="B240" t="str">
            <v>NA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</row>
        <row r="241">
          <cell r="A241" t="str">
            <v>13-17-1</v>
          </cell>
          <cell r="B241" t="str">
            <v>NA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4:L8" totalsRowShown="0" headerRowDxfId="49" dataDxfId="48" tableBorderDxfId="47">
  <tableColumns count="12">
    <tableColumn id="1" xr3:uid="{00000000-0010-0000-0000-000001000000}" name="Rubro Presupestal" dataDxfId="46"/>
    <tableColumn id="4" xr3:uid="{52CBB563-81C0-46B3-B878-15C70F6522D4}" name="BPIN" dataDxfId="45"/>
    <tableColumn id="2" xr3:uid="{00000000-0010-0000-0000-000002000000}" name="Proyecto de Inversión" dataDxfId="44"/>
    <tableColumn id="3" xr3:uid="{00000000-0010-0000-0000-000003000000}" name="Objetivo General" dataDxfId="43"/>
    <tableColumn id="6" xr3:uid="{00000000-0010-0000-0000-000006000000}" name="Apropiación_SUIFP" dataDxfId="42"/>
    <tableColumn id="18" xr3:uid="{00000000-0010-0000-0000-000012000000}" name="Presupuesto_Disponible" dataDxfId="41">
      <calculatedColumnFormula>+MaeProy[[#This Row],[Apropiación_SUIFP]]-MaeProy[[#This Row],[CDP]]</calculatedColumnFormula>
    </tableColumn>
    <tableColumn id="17" xr3:uid="{00000000-0010-0000-0000-000011000000}" name="CDP" dataDxfId="40" dataCellStyle="Moneda 11"/>
    <tableColumn id="30" xr3:uid="{00000000-0010-0000-0000-00001E000000}" name="% CDP" dataDxfId="39" dataCellStyle="Porcentaje">
      <calculatedColumnFormula>+MaeProy[[#This Row],[CDP]]/MaeProy[[#This Row],[Apropiación_SUIFP]]</calculatedColumnFormula>
    </tableColumn>
    <tableColumn id="29" xr3:uid="{00000000-0010-0000-0000-00001D000000}" name="CRP" dataDxfId="38" dataCellStyle="Moneda 11"/>
    <tableColumn id="16" xr3:uid="{00000000-0010-0000-0000-000010000000}" name="%CRP" dataDxfId="37" dataCellStyle="Porcentaje">
      <calculatedColumnFormula>+MaeProy[[#This Row],[CRP]]/MaeProy[[#This Row],[Apropiación_SUIFP]]</calculatedColumnFormula>
    </tableColumn>
    <tableColumn id="15" xr3:uid="{00000000-0010-0000-0000-00000F000000}" name="OBLIGADO" dataDxfId="36" dataCellStyle="Moneda"/>
    <tableColumn id="22" xr3:uid="{00000000-0010-0000-0000-000016000000}" name="%OBLIGADO" dataDxfId="35" dataCellStyle="Porcentaje">
      <calculatedColumnFormula>+MaeProy[[#This Row],[OBLIGADO]]/MaeProy[[#This Row],[Apropiación_SUIFP]]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4:J21" totalsRowShown="0" headerRowDxfId="22" dataDxfId="21" tableBorderDxfId="20">
  <tableColumns count="10">
    <tableColumn id="1" xr3:uid="{00000000-0010-0000-0100-000001000000}" name="id Dependencia" dataDxfId="19" totalsRowDxfId="18"/>
    <tableColumn id="2" xr3:uid="{00000000-0010-0000-0100-000002000000}" name="Dependencia Descripcion" dataDxfId="17" totalsRowDxfId="16"/>
    <tableColumn id="3" xr3:uid="{00000000-0010-0000-0100-000003000000}" name="Apropiación_" dataDxfId="15" totalsRowDxfId="14" dataCellStyle="Millares"/>
    <tableColumn id="10" xr3:uid="{00000000-0010-0000-0100-00000A000000}" name="Presupuesto_Disponible" dataDxfId="13" totalsRowDxfId="12" dataCellStyle="Millares">
      <calculatedColumnFormula>+MaeDepe[[#This Row],[Apropiación_]]-MaeDepe[[#This Row],[CDP]]</calculatedColumnFormula>
    </tableColumn>
    <tableColumn id="9" xr3:uid="{00000000-0010-0000-0100-000009000000}" name="CDP" dataDxfId="11" totalsRowDxfId="10" dataCellStyle="Millares"/>
    <tableColumn id="8" xr3:uid="{00000000-0010-0000-0100-000008000000}" name="% CDP" dataDxfId="9" totalsRowDxfId="8">
      <calculatedColumnFormula>+MaeDepe[[#This Row],[CDP]]/MaeDepe[[#This Row],[Apropiación_]]</calculatedColumnFormula>
    </tableColumn>
    <tableColumn id="4" xr3:uid="{00000000-0010-0000-0100-000004000000}" name="CRP" dataDxfId="7" totalsRowDxfId="6" dataCellStyle="Millares"/>
    <tableColumn id="7" xr3:uid="{00000000-0010-0000-0100-000007000000}" name="%CRP" dataDxfId="5" totalsRowDxfId="4">
      <calculatedColumnFormula>+MaeDepe[[#This Row],[CRP]]/MaeDepe[[#This Row],[Apropiación_]]</calculatedColumnFormula>
    </tableColumn>
    <tableColumn id="6" xr3:uid="{00000000-0010-0000-0100-000006000000}" name="Obligado" dataDxfId="3" totalsRowDxfId="2" dataCellStyle="Millares"/>
    <tableColumn id="5" xr3:uid="{00000000-0010-0000-0100-000005000000}" name="%Obligado" dataDxfId="1" totalsRowDxfId="0">
      <calculatedColumnFormula>+MaeDepe[[#This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MaeProy"/>
  <dimension ref="A1:V109"/>
  <sheetViews>
    <sheetView showGridLines="0" zoomScaleNormal="100" workbookViewId="0">
      <pane ySplit="4" topLeftCell="A5" activePane="bottomLeft" state="frozen"/>
      <selection activeCell="B20" sqref="B20"/>
      <selection pane="bottomLeft" activeCell="E18" sqref="E18"/>
    </sheetView>
  </sheetViews>
  <sheetFormatPr baseColWidth="10" defaultColWidth="0" defaultRowHeight="15" customHeight="1" zeroHeight="1" x14ac:dyDescent="0.25"/>
  <cols>
    <col min="1" max="1" width="14.28515625" bestFit="1" customWidth="1"/>
    <col min="2" max="2" width="17.28515625" style="27" bestFit="1" customWidth="1"/>
    <col min="3" max="3" width="34.28515625" bestFit="1" customWidth="1"/>
    <col min="4" max="4" width="30.7109375" customWidth="1"/>
    <col min="5" max="5" width="18.7109375" bestFit="1" customWidth="1"/>
    <col min="6" max="6" width="23" bestFit="1" customWidth="1"/>
    <col min="7" max="7" width="18.5703125" bestFit="1" customWidth="1"/>
    <col min="8" max="8" width="8" bestFit="1" customWidth="1"/>
    <col min="9" max="9" width="18.5703125" bestFit="1" customWidth="1"/>
    <col min="10" max="10" width="7.85546875" bestFit="1" customWidth="1"/>
    <col min="11" max="11" width="19.140625" bestFit="1" customWidth="1"/>
    <col min="12" max="12" width="14.28515625" bestFit="1" customWidth="1"/>
    <col min="13" max="13" width="17.7109375" customWidth="1"/>
    <col min="14" max="16" width="3.7109375" customWidth="1"/>
    <col min="17" max="22" width="0" hidden="1" customWidth="1"/>
    <col min="23" max="16384" width="11.42578125" hidden="1"/>
  </cols>
  <sheetData>
    <row r="1" spans="1:14" ht="23.25" customHeight="1" x14ac:dyDescent="0.25"/>
    <row r="2" spans="1:14" ht="30" x14ac:dyDescent="0.45">
      <c r="A2" s="14"/>
      <c r="B2" s="28"/>
      <c r="C2" s="8" t="s">
        <v>7</v>
      </c>
      <c r="D2" s="96">
        <v>44742</v>
      </c>
    </row>
    <row r="3" spans="1:14" ht="22.5" customHeight="1" x14ac:dyDescent="0.25"/>
    <row r="4" spans="1:14" s="49" customFormat="1" ht="32.25" customHeight="1" x14ac:dyDescent="0.2">
      <c r="A4" s="47" t="s">
        <v>139</v>
      </c>
      <c r="B4" s="48" t="s">
        <v>140</v>
      </c>
      <c r="C4" s="47" t="s">
        <v>93</v>
      </c>
      <c r="D4" s="47" t="s">
        <v>94</v>
      </c>
      <c r="E4" s="47" t="s">
        <v>75</v>
      </c>
      <c r="F4" s="47" t="s">
        <v>76</v>
      </c>
      <c r="G4" s="47" t="s">
        <v>17</v>
      </c>
      <c r="H4" s="47" t="s">
        <v>77</v>
      </c>
      <c r="I4" s="47" t="s">
        <v>19</v>
      </c>
      <c r="J4" s="47" t="s">
        <v>78</v>
      </c>
      <c r="K4" s="47" t="s">
        <v>79</v>
      </c>
      <c r="L4" s="47" t="s">
        <v>80</v>
      </c>
    </row>
    <row r="5" spans="1:14" s="51" customFormat="1" ht="72.75" customHeight="1" x14ac:dyDescent="0.2">
      <c r="A5" s="30" t="s">
        <v>85</v>
      </c>
      <c r="B5" s="31">
        <v>2018011000504</v>
      </c>
      <c r="C5" s="32" t="s">
        <v>39</v>
      </c>
      <c r="D5" s="32" t="s">
        <v>86</v>
      </c>
      <c r="E5" s="100">
        <v>11657820529</v>
      </c>
      <c r="F5" s="33">
        <f>+MaeProy[[#This Row],[Apropiación_SUIFP]]-MaeProy[[#This Row],[CDP]]</f>
        <v>8831246618.7999992</v>
      </c>
      <c r="G5" s="100">
        <v>2826573910.1999998</v>
      </c>
      <c r="H5" s="34">
        <f>+MaeProy[[#This Row],[CDP]]/MaeProy[[#This Row],[Apropiación_SUIFP]]</f>
        <v>0.24246160791106822</v>
      </c>
      <c r="I5" s="100">
        <v>2723058771</v>
      </c>
      <c r="J5" s="34">
        <f>+MaeProy[[#This Row],[CRP]]/MaeProy[[#This Row],[Apropiación_SUIFP]]</f>
        <v>0.23358214892964921</v>
      </c>
      <c r="K5" s="100">
        <v>1440962782.75</v>
      </c>
      <c r="L5" s="34">
        <f>+MaeProy[[#This Row],[OBLIGADO]]/MaeProy[[#This Row],[Apropiación_SUIFP]]</f>
        <v>0.12360481782726541</v>
      </c>
      <c r="M5" s="42"/>
      <c r="N5" s="50"/>
    </row>
    <row r="6" spans="1:14" s="51" customFormat="1" ht="72.75" customHeight="1" x14ac:dyDescent="0.2">
      <c r="A6" s="30" t="s">
        <v>81</v>
      </c>
      <c r="B6" s="31">
        <v>2017011000467</v>
      </c>
      <c r="C6" s="32" t="s">
        <v>40</v>
      </c>
      <c r="D6" s="32" t="s">
        <v>82</v>
      </c>
      <c r="E6" s="100">
        <v>15313130859.000002</v>
      </c>
      <c r="F6" s="33">
        <f>+MaeProy[[#This Row],[Apropiación_SUIFP]]-MaeProy[[#This Row],[CDP]]</f>
        <v>5267942423.8900013</v>
      </c>
      <c r="G6" s="100">
        <v>10045188435.110001</v>
      </c>
      <c r="H6" s="34">
        <f>+MaeProy[[#This Row],[CDP]]/MaeProy[[#This Row],[Apropiación_SUIFP]]</f>
        <v>0.65598528005826662</v>
      </c>
      <c r="I6" s="100">
        <v>9670842977.1200008</v>
      </c>
      <c r="J6" s="34">
        <f>+MaeProy[[#This Row],[CRP]]/MaeProy[[#This Row],[Apropiación_SUIFP]]</f>
        <v>0.6315392368919871</v>
      </c>
      <c r="K6" s="100">
        <v>4089326031.3200002</v>
      </c>
      <c r="L6" s="34">
        <f>+MaeProy[[#This Row],[OBLIGADO]]/MaeProy[[#This Row],[Apropiación_SUIFP]]</f>
        <v>0.26704702447681211</v>
      </c>
      <c r="M6" s="42"/>
      <c r="N6" s="50"/>
    </row>
    <row r="7" spans="1:14" s="51" customFormat="1" ht="72.75" customHeight="1" x14ac:dyDescent="0.2">
      <c r="A7" s="30" t="s">
        <v>83</v>
      </c>
      <c r="B7" s="31">
        <v>2018011000550</v>
      </c>
      <c r="C7" s="32" t="s">
        <v>372</v>
      </c>
      <c r="D7" s="32" t="s">
        <v>84</v>
      </c>
      <c r="E7" s="100">
        <v>61992660645.000015</v>
      </c>
      <c r="F7" s="33">
        <f>+MaeProy[[#This Row],[Apropiación_SUIFP]]-MaeProy[[#This Row],[CDP]]</f>
        <v>22225062397.020012</v>
      </c>
      <c r="G7" s="100">
        <v>39767598247.980003</v>
      </c>
      <c r="H7" s="34">
        <f>+MaeProy[[#This Row],[CDP]]/MaeProy[[#This Row],[Apropiación_SUIFP]]</f>
        <v>0.64148881229196664</v>
      </c>
      <c r="I7" s="100">
        <v>32356962615.810001</v>
      </c>
      <c r="J7" s="34">
        <f>+MaeProy[[#This Row],[CRP]]/MaeProy[[#This Row],[Apropiación_SUIFP]]</f>
        <v>0.52194828031501395</v>
      </c>
      <c r="K7" s="100">
        <v>15738774997.040001</v>
      </c>
      <c r="L7" s="34">
        <f>+MaeProy[[#This Row],[OBLIGADO]]/MaeProy[[#This Row],[Apropiación_SUIFP]]</f>
        <v>0.25388126325417532</v>
      </c>
      <c r="M7" s="42"/>
      <c r="N7" s="50"/>
    </row>
    <row r="8" spans="1:14" s="51" customFormat="1" ht="72.75" customHeight="1" x14ac:dyDescent="0.2">
      <c r="A8" s="30" t="s">
        <v>131</v>
      </c>
      <c r="B8" s="31">
        <v>2021011000093</v>
      </c>
      <c r="C8" s="32" t="s">
        <v>138</v>
      </c>
      <c r="D8" s="32" t="s">
        <v>132</v>
      </c>
      <c r="E8" s="100">
        <v>36387967</v>
      </c>
      <c r="F8" s="33">
        <f>+MaeProy[[#This Row],[Apropiación_SUIFP]]-MaeProy[[#This Row],[CDP]]</f>
        <v>0.32999999821186066</v>
      </c>
      <c r="G8" s="100">
        <v>36387966.670000002</v>
      </c>
      <c r="H8" s="34">
        <f>+MaeProy[[#This Row],[CDP]]/MaeProy[[#This Row],[Apropiación_SUIFP]]</f>
        <v>0.99999999093106795</v>
      </c>
      <c r="I8" s="100">
        <v>36387966.670000002</v>
      </c>
      <c r="J8" s="34">
        <f>+MaeProy[[#This Row],[CRP]]/MaeProy[[#This Row],[Apropiación_SUIFP]]</f>
        <v>0.99999999093106795</v>
      </c>
      <c r="K8" s="100">
        <v>36328613.380000003</v>
      </c>
      <c r="L8" s="34">
        <f>+MaeProy[[#This Row],[OBLIGADO]]/MaeProy[[#This Row],[Apropiación_SUIFP]]</f>
        <v>0.9983688668289713</v>
      </c>
      <c r="M8" s="42"/>
      <c r="N8" s="50"/>
    </row>
    <row r="9" spans="1:14" s="54" customFormat="1" ht="12.75" x14ac:dyDescent="0.2">
      <c r="A9" s="30"/>
      <c r="B9" s="31"/>
      <c r="C9" s="32"/>
      <c r="D9" s="32"/>
      <c r="E9" s="35"/>
      <c r="F9" s="33"/>
      <c r="G9" s="52"/>
      <c r="H9" s="52"/>
      <c r="I9" s="52"/>
      <c r="J9" s="52"/>
      <c r="K9" s="52"/>
      <c r="L9" s="53"/>
      <c r="M9" s="51"/>
    </row>
    <row r="10" spans="1:14" s="51" customFormat="1" ht="12.75" x14ac:dyDescent="0.2">
      <c r="A10" s="104" t="s">
        <v>87</v>
      </c>
      <c r="B10" s="104"/>
      <c r="C10" s="104"/>
      <c r="D10" s="104"/>
      <c r="E10" s="55">
        <f>SUM(E5:E9)</f>
        <v>89000000000.000015</v>
      </c>
      <c r="F10" s="55">
        <f>SUM(F5:F9)</f>
        <v>36324251440.040016</v>
      </c>
      <c r="G10" s="55">
        <f>SUM(G5:G9)</f>
        <v>52675748559.960007</v>
      </c>
      <c r="H10" s="36">
        <f>+G10/E10</f>
        <v>0.59186234337033705</v>
      </c>
      <c r="I10" s="55">
        <f>SUM(I5:I9)</f>
        <v>44787252330.599998</v>
      </c>
      <c r="J10" s="36">
        <f>+I10/E10</f>
        <v>0.50322755427640442</v>
      </c>
      <c r="K10" s="55">
        <f>SUM(K5:K9)</f>
        <v>21305392424.490002</v>
      </c>
      <c r="L10" s="36">
        <f>+K10/E10</f>
        <v>0.23938643173584268</v>
      </c>
    </row>
    <row r="11" spans="1:14" x14ac:dyDescent="0.25">
      <c r="A11" s="16"/>
      <c r="B11" s="29"/>
      <c r="C11" s="15"/>
      <c r="D11" s="15"/>
      <c r="E11" s="17"/>
      <c r="F11" s="18"/>
    </row>
    <row r="12" spans="1:14" s="99" customFormat="1" ht="11.25" x14ac:dyDescent="0.2">
      <c r="A12" s="103" t="s">
        <v>373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</row>
    <row r="13" spans="1:14" x14ac:dyDescent="0.25">
      <c r="A13" s="16"/>
      <c r="B13" s="29"/>
      <c r="C13" s="15"/>
      <c r="D13" s="15"/>
      <c r="E13" s="17"/>
      <c r="F13" s="18"/>
    </row>
    <row r="14" spans="1:14" x14ac:dyDescent="0.25">
      <c r="A14" s="16"/>
      <c r="B14" s="29"/>
      <c r="C14" s="15"/>
      <c r="D14" s="15"/>
      <c r="E14" s="17"/>
      <c r="F14" s="18"/>
      <c r="H14" s="18"/>
      <c r="J14" s="18"/>
      <c r="K14" s="18"/>
      <c r="L14" s="18"/>
    </row>
    <row r="15" spans="1:14" x14ac:dyDescent="0.25">
      <c r="A15" s="16"/>
      <c r="B15" s="29"/>
      <c r="C15" s="15"/>
      <c r="D15" s="15"/>
      <c r="E15" s="17"/>
      <c r="F15" s="18"/>
    </row>
    <row r="16" spans="1:14" x14ac:dyDescent="0.25">
      <c r="A16" s="16"/>
      <c r="B16" s="29"/>
      <c r="C16" s="15"/>
      <c r="D16" s="15"/>
      <c r="E16" s="17"/>
      <c r="F16" s="18"/>
    </row>
    <row r="17" spans="1:6" x14ac:dyDescent="0.25">
      <c r="A17" s="16"/>
      <c r="B17" s="29"/>
      <c r="C17" s="15"/>
      <c r="D17" s="15"/>
      <c r="E17" s="17"/>
      <c r="F17" s="18"/>
    </row>
    <row r="18" spans="1:6" x14ac:dyDescent="0.25">
      <c r="A18" s="16"/>
      <c r="B18" s="29"/>
      <c r="C18" s="15"/>
      <c r="D18" s="15"/>
      <c r="E18" s="17"/>
      <c r="F18" s="18"/>
    </row>
    <row r="19" spans="1:6" x14ac:dyDescent="0.25">
      <c r="A19" s="16"/>
      <c r="B19" s="29"/>
      <c r="C19" s="15"/>
      <c r="D19" s="15"/>
      <c r="E19" s="17"/>
      <c r="F19" s="18"/>
    </row>
    <row r="20" spans="1:6" x14ac:dyDescent="0.25">
      <c r="A20" s="16"/>
      <c r="B20" s="29"/>
      <c r="C20" s="15"/>
      <c r="D20" s="15"/>
      <c r="E20" s="17"/>
      <c r="F20" s="18"/>
    </row>
    <row r="21" spans="1:6" x14ac:dyDescent="0.25">
      <c r="A21" s="16"/>
      <c r="B21" s="29"/>
      <c r="C21" s="15"/>
      <c r="D21" s="15"/>
      <c r="E21" s="17"/>
      <c r="F21" s="18"/>
    </row>
    <row r="22" spans="1:6" x14ac:dyDescent="0.25">
      <c r="A22" s="16"/>
      <c r="B22" s="29"/>
      <c r="C22" s="15"/>
      <c r="D22" s="15"/>
      <c r="E22" s="17"/>
      <c r="F22" s="18"/>
    </row>
    <row r="23" spans="1:6" x14ac:dyDescent="0.25">
      <c r="A23" s="16"/>
      <c r="B23" s="29"/>
      <c r="C23" s="15"/>
      <c r="D23" s="15"/>
      <c r="E23" s="17"/>
      <c r="F23" s="18"/>
    </row>
    <row r="24" spans="1:6" x14ac:dyDescent="0.25">
      <c r="A24" s="16"/>
      <c r="B24" s="29"/>
      <c r="C24" s="15"/>
      <c r="D24" s="15"/>
      <c r="E24" s="17"/>
      <c r="F24" s="18"/>
    </row>
    <row r="25" spans="1:6" x14ac:dyDescent="0.25">
      <c r="A25" s="16"/>
      <c r="B25" s="29"/>
      <c r="C25" s="15"/>
      <c r="D25" s="15"/>
      <c r="E25" s="17"/>
      <c r="F25" s="18"/>
    </row>
    <row r="26" spans="1:6" x14ac:dyDescent="0.25">
      <c r="A26" s="16"/>
      <c r="B26" s="29"/>
      <c r="C26" s="15"/>
      <c r="D26" s="15"/>
      <c r="E26" s="17"/>
      <c r="F26" s="18"/>
    </row>
    <row r="27" spans="1:6" x14ac:dyDescent="0.25">
      <c r="A27" s="16"/>
      <c r="B27" s="29"/>
      <c r="C27" s="15"/>
      <c r="D27" s="15"/>
      <c r="E27" s="17"/>
      <c r="F27" s="18"/>
    </row>
    <row r="28" spans="1:6" x14ac:dyDescent="0.25">
      <c r="A28" s="16"/>
      <c r="B28" s="29"/>
      <c r="C28" s="15"/>
      <c r="D28" s="15"/>
      <c r="E28" s="17"/>
      <c r="F28" s="18"/>
    </row>
    <row r="29" spans="1:6" x14ac:dyDescent="0.25">
      <c r="A29" s="16"/>
      <c r="B29" s="29"/>
      <c r="C29" s="15"/>
      <c r="D29" s="15"/>
      <c r="E29" s="17"/>
      <c r="F29" s="18"/>
    </row>
    <row r="30" spans="1:6" x14ac:dyDescent="0.25">
      <c r="A30" s="16"/>
      <c r="B30" s="29"/>
      <c r="C30" s="15"/>
      <c r="D30" s="15"/>
      <c r="E30" s="17"/>
      <c r="F30" s="18"/>
    </row>
    <row r="31" spans="1:6" x14ac:dyDescent="0.25">
      <c r="A31" s="16"/>
      <c r="B31" s="29"/>
      <c r="C31" s="15"/>
      <c r="D31" s="15"/>
      <c r="E31" s="17"/>
      <c r="F31" s="18"/>
    </row>
    <row r="32" spans="1:6" x14ac:dyDescent="0.25">
      <c r="A32" s="16"/>
      <c r="B32" s="29"/>
      <c r="C32" s="15"/>
      <c r="D32" s="15"/>
      <c r="E32" s="17"/>
      <c r="F32" s="18"/>
    </row>
    <row r="33" spans="1:6" x14ac:dyDescent="0.25">
      <c r="A33" s="16"/>
      <c r="B33" s="29"/>
      <c r="C33" s="15"/>
      <c r="D33" s="15"/>
      <c r="E33" s="17"/>
      <c r="F33" s="18"/>
    </row>
    <row r="34" spans="1:6" x14ac:dyDescent="0.25">
      <c r="A34" s="16"/>
      <c r="B34" s="29"/>
      <c r="C34" s="15"/>
      <c r="D34" s="15"/>
      <c r="E34" s="17"/>
      <c r="F34" s="18"/>
    </row>
    <row r="35" spans="1:6" x14ac:dyDescent="0.25">
      <c r="A35" s="16"/>
      <c r="B35" s="29"/>
      <c r="C35" s="15"/>
      <c r="D35" s="15"/>
      <c r="E35" s="17"/>
      <c r="F35" s="18"/>
    </row>
    <row r="36" spans="1:6" x14ac:dyDescent="0.25">
      <c r="A36" s="16"/>
      <c r="B36" s="29"/>
      <c r="C36" s="15"/>
      <c r="D36" s="15"/>
      <c r="E36" s="17"/>
      <c r="F36" s="18"/>
    </row>
    <row r="37" spans="1:6" x14ac:dyDescent="0.25">
      <c r="A37" s="16"/>
      <c r="B37" s="29"/>
      <c r="C37" s="15"/>
      <c r="D37" s="15"/>
      <c r="E37" s="17"/>
      <c r="F37" s="18"/>
    </row>
    <row r="38" spans="1:6" x14ac:dyDescent="0.25">
      <c r="A38" s="16"/>
      <c r="B38" s="29"/>
      <c r="C38" s="15"/>
      <c r="D38" s="15"/>
      <c r="E38" s="17"/>
      <c r="F38" s="18"/>
    </row>
    <row r="39" spans="1:6" x14ac:dyDescent="0.25">
      <c r="A39" s="16"/>
      <c r="B39" s="29"/>
      <c r="C39" s="15"/>
      <c r="D39" s="15"/>
      <c r="E39" s="17"/>
      <c r="F39" s="18"/>
    </row>
    <row r="40" spans="1:6" x14ac:dyDescent="0.25">
      <c r="A40" s="16"/>
      <c r="B40" s="29"/>
      <c r="C40" s="15"/>
      <c r="D40" s="15"/>
      <c r="E40" s="17"/>
      <c r="F40" s="18"/>
    </row>
    <row r="41" spans="1:6" x14ac:dyDescent="0.25">
      <c r="A41" s="16"/>
      <c r="B41" s="29"/>
      <c r="C41" s="15"/>
      <c r="D41" s="15"/>
      <c r="E41" s="17"/>
      <c r="F41" s="18"/>
    </row>
    <row r="42" spans="1:6" x14ac:dyDescent="0.25">
      <c r="A42" s="16"/>
      <c r="B42" s="29"/>
      <c r="C42" s="15"/>
      <c r="D42" s="15"/>
      <c r="E42" s="17"/>
      <c r="F42" s="18"/>
    </row>
    <row r="43" spans="1:6" x14ac:dyDescent="0.25">
      <c r="A43" s="16"/>
      <c r="B43" s="29"/>
      <c r="C43" s="15"/>
      <c r="D43" s="15"/>
      <c r="E43" s="17"/>
      <c r="F43" s="18"/>
    </row>
    <row r="44" spans="1:6" x14ac:dyDescent="0.25">
      <c r="A44" s="16"/>
      <c r="B44" s="29"/>
      <c r="C44" s="15"/>
      <c r="D44" s="15"/>
      <c r="E44" s="17"/>
      <c r="F44" s="18"/>
    </row>
    <row r="45" spans="1:6" x14ac:dyDescent="0.25">
      <c r="A45" s="16"/>
      <c r="B45" s="29"/>
      <c r="C45" s="15"/>
      <c r="D45" s="15"/>
      <c r="E45" s="17"/>
      <c r="F45" s="18"/>
    </row>
    <row r="46" spans="1:6" x14ac:dyDescent="0.25">
      <c r="A46" s="16"/>
      <c r="B46" s="29"/>
      <c r="C46" s="15"/>
      <c r="D46" s="15"/>
      <c r="E46" s="17"/>
      <c r="F46" s="18"/>
    </row>
    <row r="47" spans="1:6" x14ac:dyDescent="0.25">
      <c r="A47" s="16"/>
      <c r="B47" s="29"/>
      <c r="C47" s="15"/>
      <c r="D47" s="15"/>
      <c r="E47" s="17"/>
      <c r="F47" s="18"/>
    </row>
    <row r="48" spans="1:6" x14ac:dyDescent="0.25">
      <c r="A48" s="16"/>
      <c r="B48" s="29"/>
      <c r="C48" s="15"/>
      <c r="D48" s="15"/>
      <c r="E48" s="17"/>
      <c r="F48" s="18"/>
    </row>
    <row r="49" spans="1:6" x14ac:dyDescent="0.25">
      <c r="A49" s="16"/>
      <c r="B49" s="29"/>
      <c r="C49" s="15"/>
      <c r="D49" s="15"/>
      <c r="E49" s="17"/>
      <c r="F49" s="18"/>
    </row>
    <row r="50" spans="1:6" x14ac:dyDescent="0.25">
      <c r="A50" s="16"/>
      <c r="B50" s="29"/>
      <c r="C50" s="15"/>
      <c r="D50" s="15"/>
      <c r="E50" s="17"/>
      <c r="F50" s="18"/>
    </row>
    <row r="51" spans="1:6" x14ac:dyDescent="0.25">
      <c r="A51" s="16"/>
      <c r="B51" s="29"/>
      <c r="C51" s="15"/>
      <c r="D51" s="15"/>
      <c r="E51" s="17"/>
      <c r="F51" s="18"/>
    </row>
    <row r="52" spans="1:6" x14ac:dyDescent="0.25">
      <c r="A52" s="16"/>
      <c r="B52" s="29"/>
      <c r="C52" s="15"/>
      <c r="D52" s="15"/>
      <c r="E52" s="17"/>
      <c r="F52" s="18"/>
    </row>
    <row r="53" spans="1:6" x14ac:dyDescent="0.25">
      <c r="A53" s="16"/>
      <c r="B53" s="29"/>
      <c r="C53" s="15"/>
      <c r="D53" s="15"/>
      <c r="E53" s="17"/>
      <c r="F53" s="18"/>
    </row>
    <row r="54" spans="1:6" x14ac:dyDescent="0.25">
      <c r="A54" s="16"/>
      <c r="B54" s="29"/>
      <c r="C54" s="15"/>
      <c r="D54" s="15"/>
      <c r="E54" s="17"/>
      <c r="F54" s="18"/>
    </row>
    <row r="55" spans="1:6" x14ac:dyDescent="0.25">
      <c r="A55" s="16"/>
      <c r="B55" s="29"/>
      <c r="C55" s="15"/>
      <c r="D55" s="15"/>
      <c r="E55" s="17"/>
      <c r="F55" s="18"/>
    </row>
    <row r="56" spans="1:6" x14ac:dyDescent="0.25">
      <c r="A56" s="16"/>
      <c r="B56" s="29"/>
      <c r="C56" s="15"/>
      <c r="D56" s="15"/>
      <c r="E56" s="17"/>
      <c r="F56" s="18"/>
    </row>
    <row r="57" spans="1:6" x14ac:dyDescent="0.25">
      <c r="A57" s="16"/>
      <c r="B57" s="29"/>
      <c r="C57" s="15"/>
      <c r="D57" s="15"/>
      <c r="E57" s="17"/>
      <c r="F57" s="18"/>
    </row>
    <row r="58" spans="1:6" x14ac:dyDescent="0.25">
      <c r="A58" s="16"/>
      <c r="B58" s="29"/>
      <c r="C58" s="15"/>
      <c r="D58" s="15"/>
      <c r="E58" s="17"/>
      <c r="F58" s="18"/>
    </row>
    <row r="59" spans="1:6" x14ac:dyDescent="0.25">
      <c r="A59" s="16"/>
      <c r="B59" s="29"/>
      <c r="C59" s="15"/>
      <c r="D59" s="15"/>
      <c r="E59" s="17"/>
      <c r="F59" s="18"/>
    </row>
    <row r="60" spans="1:6" x14ac:dyDescent="0.25">
      <c r="A60" s="16"/>
      <c r="B60" s="29"/>
      <c r="C60" s="15"/>
      <c r="D60" s="15"/>
      <c r="E60" s="17"/>
      <c r="F60" s="18"/>
    </row>
    <row r="61" spans="1:6" x14ac:dyDescent="0.25">
      <c r="A61" s="16"/>
      <c r="B61" s="29"/>
      <c r="C61" s="15"/>
      <c r="D61" s="15"/>
      <c r="E61" s="17"/>
      <c r="F61" s="18"/>
    </row>
    <row r="62" spans="1:6" x14ac:dyDescent="0.25">
      <c r="A62" s="16"/>
      <c r="B62" s="29"/>
      <c r="C62" s="15"/>
      <c r="D62" s="15"/>
      <c r="E62" s="17"/>
      <c r="F62" s="18"/>
    </row>
    <row r="63" spans="1:6" x14ac:dyDescent="0.25">
      <c r="A63" s="16"/>
      <c r="B63" s="29"/>
      <c r="C63" s="15"/>
      <c r="D63" s="15"/>
      <c r="E63" s="17"/>
      <c r="F63" s="18"/>
    </row>
    <row r="64" spans="1:6" x14ac:dyDescent="0.25">
      <c r="A64" s="16"/>
      <c r="B64" s="29"/>
      <c r="C64" s="15"/>
      <c r="D64" s="15"/>
      <c r="E64" s="17"/>
      <c r="F64" s="18"/>
    </row>
    <row r="65" spans="1:6" x14ac:dyDescent="0.25">
      <c r="A65" s="16"/>
      <c r="B65" s="29"/>
      <c r="C65" s="15"/>
      <c r="D65" s="15"/>
      <c r="E65" s="17"/>
      <c r="F65" s="18"/>
    </row>
    <row r="66" spans="1:6" x14ac:dyDescent="0.25">
      <c r="A66" s="16"/>
      <c r="B66" s="29"/>
      <c r="C66" s="15"/>
      <c r="D66" s="15"/>
      <c r="E66" s="17"/>
      <c r="F66" s="18"/>
    </row>
    <row r="67" spans="1:6" x14ac:dyDescent="0.25">
      <c r="A67" s="16"/>
      <c r="B67" s="29"/>
      <c r="C67" s="15"/>
      <c r="D67" s="15"/>
      <c r="E67" s="17"/>
      <c r="F67" s="18"/>
    </row>
    <row r="68" spans="1:6" x14ac:dyDescent="0.25">
      <c r="A68" s="16"/>
      <c r="B68" s="29"/>
      <c r="C68" s="15"/>
      <c r="D68" s="15"/>
      <c r="E68" s="17"/>
      <c r="F68" s="18"/>
    </row>
    <row r="69" spans="1:6" x14ac:dyDescent="0.25">
      <c r="A69" s="16"/>
      <c r="B69" s="29"/>
      <c r="C69" s="15"/>
      <c r="D69" s="15"/>
      <c r="E69" s="17"/>
      <c r="F69" s="18"/>
    </row>
    <row r="70" spans="1:6" x14ac:dyDescent="0.25">
      <c r="A70" s="16"/>
      <c r="B70" s="29"/>
      <c r="C70" s="15"/>
      <c r="D70" s="15"/>
      <c r="E70" s="17"/>
      <c r="F70" s="18"/>
    </row>
    <row r="71" spans="1:6" x14ac:dyDescent="0.25">
      <c r="A71" s="16"/>
      <c r="B71" s="29"/>
      <c r="C71" s="15"/>
      <c r="D71" s="15"/>
      <c r="E71" s="17"/>
      <c r="F71" s="18"/>
    </row>
    <row r="72" spans="1:6" x14ac:dyDescent="0.25">
      <c r="A72" s="16"/>
      <c r="B72" s="29"/>
      <c r="C72" s="15"/>
      <c r="D72" s="15"/>
      <c r="E72" s="17"/>
      <c r="F72" s="18"/>
    </row>
    <row r="73" spans="1:6" x14ac:dyDescent="0.25">
      <c r="A73" s="16"/>
      <c r="B73" s="29"/>
      <c r="C73" s="15"/>
      <c r="D73" s="15"/>
      <c r="E73" s="17"/>
      <c r="F73" s="18"/>
    </row>
    <row r="74" spans="1:6" x14ac:dyDescent="0.25">
      <c r="A74" s="16"/>
      <c r="B74" s="29"/>
      <c r="C74" s="15"/>
      <c r="D74" s="15"/>
      <c r="E74" s="17"/>
      <c r="F74" s="18"/>
    </row>
    <row r="75" spans="1:6" x14ac:dyDescent="0.25">
      <c r="A75" s="16"/>
      <c r="B75" s="29"/>
      <c r="C75" s="15"/>
      <c r="D75" s="15"/>
      <c r="E75" s="17"/>
      <c r="F75" s="18"/>
    </row>
    <row r="76" spans="1:6" x14ac:dyDescent="0.25">
      <c r="A76" s="16"/>
      <c r="B76" s="29"/>
      <c r="C76" s="15"/>
      <c r="D76" s="15"/>
      <c r="E76" s="17"/>
      <c r="F76" s="18"/>
    </row>
    <row r="77" spans="1:6" x14ac:dyDescent="0.25">
      <c r="A77" s="16"/>
      <c r="B77" s="29"/>
      <c r="C77" s="15"/>
      <c r="D77" s="15"/>
      <c r="E77" s="17"/>
      <c r="F77" s="18"/>
    </row>
    <row r="78" spans="1:6" x14ac:dyDescent="0.25">
      <c r="A78" s="16"/>
      <c r="B78" s="29"/>
      <c r="C78" s="15"/>
      <c r="D78" s="15"/>
      <c r="E78" s="17"/>
      <c r="F78" s="18"/>
    </row>
    <row r="79" spans="1:6" x14ac:dyDescent="0.25">
      <c r="A79" s="16"/>
      <c r="B79" s="29"/>
      <c r="C79" s="15"/>
      <c r="D79" s="15"/>
      <c r="E79" s="17"/>
      <c r="F79" s="18"/>
    </row>
    <row r="80" spans="1:6" x14ac:dyDescent="0.25">
      <c r="A80" s="16"/>
      <c r="B80" s="29"/>
      <c r="C80" s="15"/>
      <c r="D80" s="15"/>
      <c r="E80" s="17"/>
      <c r="F80" s="18"/>
    </row>
    <row r="81" spans="1:6" x14ac:dyDescent="0.25">
      <c r="A81" s="16"/>
      <c r="B81" s="29"/>
      <c r="C81" s="15"/>
      <c r="D81" s="15"/>
      <c r="E81" s="17"/>
      <c r="F81" s="18"/>
    </row>
    <row r="82" spans="1:6" x14ac:dyDescent="0.25">
      <c r="A82" s="16"/>
      <c r="B82" s="29"/>
      <c r="C82" s="15"/>
      <c r="D82" s="15"/>
      <c r="E82" s="17"/>
      <c r="F82" s="18"/>
    </row>
    <row r="83" spans="1:6" x14ac:dyDescent="0.25">
      <c r="A83" s="16"/>
      <c r="B83" s="29"/>
      <c r="C83" s="15"/>
      <c r="D83" s="15"/>
      <c r="E83" s="17"/>
      <c r="F83" s="18"/>
    </row>
    <row r="84" spans="1:6" x14ac:dyDescent="0.25">
      <c r="A84" s="16"/>
      <c r="B84" s="29"/>
      <c r="C84" s="15"/>
      <c r="D84" s="15"/>
      <c r="E84" s="17"/>
      <c r="F84" s="18"/>
    </row>
    <row r="85" spans="1:6" x14ac:dyDescent="0.25">
      <c r="A85" s="16"/>
      <c r="B85" s="29"/>
      <c r="C85" s="15"/>
      <c r="D85" s="15"/>
      <c r="E85" s="17"/>
      <c r="F85" s="18"/>
    </row>
    <row r="86" spans="1:6" x14ac:dyDescent="0.25">
      <c r="A86" s="16"/>
      <c r="B86" s="29"/>
      <c r="C86" s="15"/>
      <c r="D86" s="15"/>
      <c r="E86" s="17"/>
      <c r="F86" s="18"/>
    </row>
    <row r="87" spans="1:6" x14ac:dyDescent="0.25">
      <c r="A87" s="16"/>
      <c r="B87" s="29"/>
      <c r="C87" s="15"/>
      <c r="D87" s="15"/>
      <c r="E87" s="17"/>
      <c r="F87" s="18"/>
    </row>
    <row r="88" spans="1:6" x14ac:dyDescent="0.25">
      <c r="A88" s="16"/>
      <c r="B88" s="29"/>
      <c r="C88" s="15"/>
      <c r="D88" s="15"/>
      <c r="E88" s="17"/>
      <c r="F88" s="18"/>
    </row>
    <row r="89" spans="1:6" x14ac:dyDescent="0.25">
      <c r="A89" s="16"/>
      <c r="B89" s="29"/>
      <c r="C89" s="15"/>
      <c r="D89" s="15"/>
      <c r="E89" s="17"/>
      <c r="F89" s="18"/>
    </row>
    <row r="90" spans="1:6" x14ac:dyDescent="0.25">
      <c r="A90" s="16"/>
      <c r="B90" s="29"/>
      <c r="C90" s="15"/>
      <c r="D90" s="15"/>
      <c r="E90" s="17"/>
      <c r="F90" s="18"/>
    </row>
    <row r="91" spans="1:6" x14ac:dyDescent="0.25">
      <c r="A91" s="16"/>
      <c r="B91" s="29"/>
      <c r="C91" s="15"/>
      <c r="D91" s="15"/>
      <c r="E91" s="17"/>
      <c r="F91" s="18"/>
    </row>
    <row r="92" spans="1:6" x14ac:dyDescent="0.25">
      <c r="A92" s="16"/>
      <c r="B92" s="29"/>
      <c r="C92" s="15"/>
      <c r="D92" s="15"/>
      <c r="E92" s="17"/>
      <c r="F92" s="18"/>
    </row>
    <row r="93" spans="1:6" x14ac:dyDescent="0.25">
      <c r="A93" s="16"/>
      <c r="B93" s="29"/>
      <c r="C93" s="15"/>
      <c r="D93" s="15"/>
      <c r="E93" s="17"/>
      <c r="F93" s="18"/>
    </row>
    <row r="94" spans="1:6" x14ac:dyDescent="0.25">
      <c r="A94" s="16"/>
      <c r="B94" s="29"/>
      <c r="C94" s="15"/>
      <c r="D94" s="15"/>
      <c r="E94" s="17"/>
      <c r="F94" s="18"/>
    </row>
    <row r="95" spans="1:6" x14ac:dyDescent="0.25">
      <c r="A95" s="16"/>
      <c r="B95" s="29"/>
      <c r="C95" s="15"/>
      <c r="D95" s="15"/>
      <c r="E95" s="17"/>
      <c r="F95" s="18"/>
    </row>
    <row r="96" spans="1:6" x14ac:dyDescent="0.25">
      <c r="A96" s="16"/>
      <c r="B96" s="29"/>
      <c r="C96" s="15"/>
      <c r="D96" s="15"/>
      <c r="E96" s="17"/>
      <c r="F96" s="18"/>
    </row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2:L12"/>
    <mergeCell ref="A10:D10"/>
  </mergeCells>
  <conditionalFormatting sqref="H10">
    <cfRule type="cellIs" dxfId="67" priority="43" operator="between">
      <formula>0.75</formula>
      <formula>1</formula>
    </cfRule>
    <cfRule type="cellIs" dxfId="66" priority="44" operator="between">
      <formula>45.0001%</formula>
      <formula>74.99%</formula>
    </cfRule>
    <cfRule type="cellIs" dxfId="65" priority="45" operator="between">
      <formula>0</formula>
      <formula>0.45</formula>
    </cfRule>
  </conditionalFormatting>
  <conditionalFormatting sqref="J10">
    <cfRule type="cellIs" dxfId="64" priority="40" operator="between">
      <formula>0.75</formula>
      <formula>1</formula>
    </cfRule>
    <cfRule type="cellIs" dxfId="63" priority="41" operator="between">
      <formula>45.0001%</formula>
      <formula>74.99%</formula>
    </cfRule>
    <cfRule type="cellIs" dxfId="62" priority="42" operator="between">
      <formula>0</formula>
      <formula>0.45</formula>
    </cfRule>
  </conditionalFormatting>
  <conditionalFormatting sqref="L10">
    <cfRule type="cellIs" dxfId="61" priority="37" operator="between">
      <formula>0.75</formula>
      <formula>1</formula>
    </cfRule>
    <cfRule type="cellIs" dxfId="60" priority="38" operator="between">
      <formula>45.0001%</formula>
      <formula>74.99%</formula>
    </cfRule>
    <cfRule type="cellIs" dxfId="59" priority="39" operator="between">
      <formula>0</formula>
      <formula>0.45</formula>
    </cfRule>
  </conditionalFormatting>
  <conditionalFormatting sqref="H5:H8">
    <cfRule type="cellIs" dxfId="58" priority="25" operator="between">
      <formula>0.75</formula>
      <formula>1</formula>
    </cfRule>
    <cfRule type="cellIs" dxfId="57" priority="26" operator="between">
      <formula>45.0001%</formula>
      <formula>74.99%</formula>
    </cfRule>
    <cfRule type="cellIs" dxfId="56" priority="27" operator="between">
      <formula>0</formula>
      <formula>0.45</formula>
    </cfRule>
  </conditionalFormatting>
  <conditionalFormatting sqref="J5:J8">
    <cfRule type="cellIs" dxfId="55" priority="22" operator="between">
      <formula>0.75</formula>
      <formula>1</formula>
    </cfRule>
    <cfRule type="cellIs" dxfId="54" priority="23" operator="between">
      <formula>45.0001%</formula>
      <formula>74.99%</formula>
    </cfRule>
    <cfRule type="cellIs" dxfId="53" priority="24" operator="between">
      <formula>0</formula>
      <formula>0.45</formula>
    </cfRule>
  </conditionalFormatting>
  <conditionalFormatting sqref="L5:L8">
    <cfRule type="cellIs" dxfId="52" priority="19" operator="between">
      <formula>0.75</formula>
      <formula>1</formula>
    </cfRule>
    <cfRule type="cellIs" dxfId="51" priority="20" operator="between">
      <formula>45.0001%</formula>
      <formula>74.99%</formula>
    </cfRule>
    <cfRule type="cellIs" dxfId="50" priority="21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MaeDepe"/>
  <dimension ref="A1:L60"/>
  <sheetViews>
    <sheetView showGridLines="0" zoomScaleNormal="100" workbookViewId="0">
      <pane ySplit="4" topLeftCell="A8" activePane="bottomLeft" state="frozen"/>
      <selection activeCell="A5" sqref="A5"/>
      <selection pane="bottomLeft" activeCell="B24" sqref="B24:J24"/>
    </sheetView>
  </sheetViews>
  <sheetFormatPr baseColWidth="10" defaultColWidth="0" defaultRowHeight="15" customHeight="1" zeroHeight="1" x14ac:dyDescent="0.25"/>
  <cols>
    <col min="1" max="1" width="17.85546875" customWidth="1"/>
    <col min="2" max="2" width="35.42578125" customWidth="1"/>
    <col min="3" max="3" width="15.85546875" bestFit="1" customWidth="1"/>
    <col min="4" max="4" width="20" style="46" customWidth="1"/>
    <col min="5" max="5" width="17.5703125" style="46" bestFit="1" customWidth="1"/>
    <col min="6" max="6" width="8.28515625" bestFit="1" customWidth="1"/>
    <col min="7" max="7" width="18.140625" style="46" bestFit="1" customWidth="1"/>
    <col min="8" max="8" width="8.28515625" bestFit="1" customWidth="1"/>
    <col min="9" max="9" width="17.5703125" style="46" bestFit="1" customWidth="1"/>
    <col min="10" max="10" width="9.42578125" customWidth="1"/>
    <col min="11" max="12" width="7.7109375" customWidth="1"/>
    <col min="13" max="16384" width="7.7109375" hidden="1"/>
  </cols>
  <sheetData>
    <row r="1" spans="1:10" ht="12" customHeight="1" x14ac:dyDescent="0.25"/>
    <row r="2" spans="1:10" ht="26.25" x14ac:dyDescent="0.4">
      <c r="A2" s="19"/>
      <c r="C2" s="8" t="s">
        <v>7</v>
      </c>
      <c r="D2" s="97">
        <f>+Proyectos!D2</f>
        <v>44742</v>
      </c>
      <c r="E2" s="63"/>
    </row>
    <row r="3" spans="1:10" ht="24.75" customHeight="1" x14ac:dyDescent="0.25"/>
    <row r="4" spans="1:10" s="62" customFormat="1" ht="49.5" customHeight="1" x14ac:dyDescent="0.2">
      <c r="A4" s="47" t="s">
        <v>96</v>
      </c>
      <c r="B4" s="47" t="s">
        <v>95</v>
      </c>
      <c r="C4" s="47" t="s">
        <v>142</v>
      </c>
      <c r="D4" s="61" t="s">
        <v>76</v>
      </c>
      <c r="E4" s="61" t="s">
        <v>17</v>
      </c>
      <c r="F4" s="47" t="s">
        <v>77</v>
      </c>
      <c r="G4" s="61" t="s">
        <v>19</v>
      </c>
      <c r="H4" s="47" t="s">
        <v>78</v>
      </c>
      <c r="I4" s="61" t="s">
        <v>88</v>
      </c>
      <c r="J4" s="47" t="s">
        <v>89</v>
      </c>
    </row>
    <row r="5" spans="1:10" s="56" customFormat="1" ht="15" customHeight="1" x14ac:dyDescent="0.2">
      <c r="A5" s="40">
        <v>4000</v>
      </c>
      <c r="B5" s="41" t="s">
        <v>28</v>
      </c>
      <c r="C5" s="100">
        <v>6672409298.9533253</v>
      </c>
      <c r="D5" s="58">
        <f>+MaeDepe[[#This Row],[Apropiación_]]-MaeDepe[[#This Row],[CDP]]</f>
        <v>2130829036.7233248</v>
      </c>
      <c r="E5" s="102">
        <v>4541580262.2300005</v>
      </c>
      <c r="F5" s="36">
        <f>+MaeDepe[[#This Row],[CDP]]/MaeDepe[[#This Row],[Apropiación_]]</f>
        <v>0.68065073030553158</v>
      </c>
      <c r="G5" s="102">
        <v>2864507885.2671056</v>
      </c>
      <c r="H5" s="36">
        <f>+MaeDepe[[#This Row],[CRP]]/MaeDepe[[#This Row],[Apropiación_]]</f>
        <v>0.42930638048784714</v>
      </c>
      <c r="I5" s="102">
        <v>886565032.73710561</v>
      </c>
      <c r="J5" s="36">
        <f>+MaeDepe[[#This Row],[Obligado]]/MaeDepe[[#This Row],[Apropiación_]]</f>
        <v>0.13287030111839476</v>
      </c>
    </row>
    <row r="6" spans="1:10" s="56" customFormat="1" ht="36.75" customHeight="1" x14ac:dyDescent="0.2">
      <c r="A6" s="40">
        <v>6000</v>
      </c>
      <c r="B6" s="41" t="s">
        <v>45</v>
      </c>
      <c r="C6" s="100">
        <v>516522681.99999976</v>
      </c>
      <c r="D6" s="58">
        <f>+MaeDepe[[#This Row],[Apropiación_]]-MaeDepe[[#This Row],[CDP]]</f>
        <v>16824802.119999766</v>
      </c>
      <c r="E6" s="102">
        <v>499697879.88</v>
      </c>
      <c r="F6" s="36">
        <f>+MaeDepe[[#This Row],[CDP]]/MaeDepe[[#This Row],[Apropiación_]]</f>
        <v>0.96742678936217597</v>
      </c>
      <c r="G6" s="102">
        <v>368187308</v>
      </c>
      <c r="H6" s="36">
        <f>+MaeDepe[[#This Row],[CRP]]/MaeDepe[[#This Row],[Apropiación_]]</f>
        <v>0.71281924459611667</v>
      </c>
      <c r="I6" s="102">
        <v>225634608</v>
      </c>
      <c r="J6" s="36">
        <f>+MaeDepe[[#This Row],[Obligado]]/MaeDepe[[#This Row],[Apropiación_]]</f>
        <v>0.43683388138219281</v>
      </c>
    </row>
    <row r="7" spans="1:10" s="56" customFormat="1" ht="25.5" x14ac:dyDescent="0.2">
      <c r="A7" s="40">
        <v>5000</v>
      </c>
      <c r="B7" s="41" t="s">
        <v>47</v>
      </c>
      <c r="C7" s="100">
        <v>1741325333.2391999</v>
      </c>
      <c r="D7" s="58">
        <f>+MaeDepe[[#This Row],[Apropiación_]]-MaeDepe[[#This Row],[CDP]]</f>
        <v>22768708.839199781</v>
      </c>
      <c r="E7" s="102">
        <v>1718556624.4000001</v>
      </c>
      <c r="F7" s="36">
        <f>+MaeDepe[[#This Row],[CDP]]/MaeDepe[[#This Row],[Apropiación_]]</f>
        <v>0.9869244945762975</v>
      </c>
      <c r="G7" s="102">
        <v>1584968431</v>
      </c>
      <c r="H7" s="36">
        <f>+MaeDepe[[#This Row],[CRP]]/MaeDepe[[#This Row],[Apropiación_]]</f>
        <v>0.91020810456576429</v>
      </c>
      <c r="I7" s="102">
        <v>695223471.10000002</v>
      </c>
      <c r="J7" s="36">
        <f>+MaeDepe[[#This Row],[Obligado]]/MaeDepe[[#This Row],[Apropiación_]]</f>
        <v>0.39924961627173405</v>
      </c>
    </row>
    <row r="8" spans="1:10" s="56" customFormat="1" ht="25.5" x14ac:dyDescent="0.2">
      <c r="A8" s="40">
        <v>3000</v>
      </c>
      <c r="B8" s="41" t="s">
        <v>32</v>
      </c>
      <c r="C8" s="100">
        <v>10297300821.930201</v>
      </c>
      <c r="D8" s="58">
        <f>+MaeDepe[[#This Row],[Apropiación_]]-MaeDepe[[#This Row],[CDP]]</f>
        <v>2197902416.3402004</v>
      </c>
      <c r="E8" s="102">
        <v>8099398405.5900002</v>
      </c>
      <c r="F8" s="36">
        <f>+MaeDepe[[#This Row],[CDP]]/MaeDepe[[#This Row],[Apropiación_]]</f>
        <v>0.786555481446233</v>
      </c>
      <c r="G8" s="102">
        <v>7206764314</v>
      </c>
      <c r="H8" s="36">
        <f>+MaeDepe[[#This Row],[CRP]]/MaeDepe[[#This Row],[Apropiación_]]</f>
        <v>0.69986926075343225</v>
      </c>
      <c r="I8" s="102">
        <v>3566416223.1999998</v>
      </c>
      <c r="J8" s="36">
        <f>+MaeDepe[[#This Row],[Obligado]]/MaeDepe[[#This Row],[Apropiación_]]</f>
        <v>0.3463447640186047</v>
      </c>
    </row>
    <row r="9" spans="1:10" s="56" customFormat="1" ht="12.75" x14ac:dyDescent="0.2">
      <c r="A9" s="40">
        <v>7000</v>
      </c>
      <c r="B9" s="41" t="s">
        <v>48</v>
      </c>
      <c r="C9" s="100">
        <v>21348385482.211021</v>
      </c>
      <c r="D9" s="58">
        <f>+MaeDepe[[#This Row],[Apropiación_]]-MaeDepe[[#This Row],[CDP]]</f>
        <v>8736821088.0510235</v>
      </c>
      <c r="E9" s="102">
        <v>12611564394.159998</v>
      </c>
      <c r="F9" s="36">
        <f>+MaeDepe[[#This Row],[CDP]]/MaeDepe[[#This Row],[Apropiación_]]</f>
        <v>0.59075026561932942</v>
      </c>
      <c r="G9" s="102">
        <v>12166581875.598372</v>
      </c>
      <c r="H9" s="36">
        <f>+MaeDepe[[#This Row],[CRP]]/MaeDepe[[#This Row],[Apropiación_]]</f>
        <v>0.56990641684526566</v>
      </c>
      <c r="I9" s="102">
        <v>8182541120.9683714</v>
      </c>
      <c r="J9" s="36">
        <f>+MaeDepe[[#This Row],[Obligado]]/MaeDepe[[#This Row],[Apropiación_]]</f>
        <v>0.38328618001518855</v>
      </c>
    </row>
    <row r="10" spans="1:10" s="56" customFormat="1" ht="12.75" x14ac:dyDescent="0.2">
      <c r="A10" s="40">
        <v>8000</v>
      </c>
      <c r="B10" s="41" t="s">
        <v>36</v>
      </c>
      <c r="C10" s="100">
        <v>220499888</v>
      </c>
      <c r="D10" s="58">
        <f>+MaeDepe[[#This Row],[Apropiación_]]-MaeDepe[[#This Row],[CDP]]</f>
        <v>0</v>
      </c>
      <c r="E10" s="102">
        <v>220499888</v>
      </c>
      <c r="F10" s="36">
        <f>+MaeDepe[[#This Row],[CDP]]/MaeDepe[[#This Row],[Apropiación_]]</f>
        <v>1</v>
      </c>
      <c r="G10" s="102">
        <v>220416555</v>
      </c>
      <c r="H10" s="36">
        <f>+MaeDepe[[#This Row],[CRP]]/MaeDepe[[#This Row],[Apropiación_]]</f>
        <v>0.99962207237039502</v>
      </c>
      <c r="I10" s="102">
        <v>94999950</v>
      </c>
      <c r="J10" s="36">
        <f>+MaeDepe[[#This Row],[Obligado]]/MaeDepe[[#This Row],[Apropiación_]]</f>
        <v>0.43083899434905837</v>
      </c>
    </row>
    <row r="11" spans="1:10" s="56" customFormat="1" ht="12.75" x14ac:dyDescent="0.2">
      <c r="A11" s="40">
        <v>1000</v>
      </c>
      <c r="B11" s="41" t="s">
        <v>37</v>
      </c>
      <c r="C11" s="100">
        <v>721979887.81210995</v>
      </c>
      <c r="D11" s="58">
        <f>+MaeDepe[[#This Row],[Apropiación_]]-MaeDepe[[#This Row],[CDP]]</f>
        <v>680153120.6121099</v>
      </c>
      <c r="E11" s="102">
        <v>41826767.200000003</v>
      </c>
      <c r="F11" s="36">
        <f>+MaeDepe[[#This Row],[CDP]]/MaeDepe[[#This Row],[Apropiación_]]</f>
        <v>5.7933424332292642E-2</v>
      </c>
      <c r="G11" s="102">
        <v>500000</v>
      </c>
      <c r="H11" s="36">
        <f>+MaeDepe[[#This Row],[CRP]]/MaeDepe[[#This Row],[Apropiación_]]</f>
        <v>6.9254006716890895E-4</v>
      </c>
      <c r="I11" s="102">
        <v>0</v>
      </c>
      <c r="J11" s="36">
        <f>+MaeDepe[[#This Row],[Obligado]]/MaeDepe[[#This Row],[Apropiación_]]</f>
        <v>0</v>
      </c>
    </row>
    <row r="12" spans="1:10" s="56" customFormat="1" ht="12.75" x14ac:dyDescent="0.2">
      <c r="A12" s="40">
        <v>1050</v>
      </c>
      <c r="B12" s="41" t="s">
        <v>25</v>
      </c>
      <c r="C12" s="100">
        <v>70475984</v>
      </c>
      <c r="D12" s="58">
        <f>+MaeDepe[[#This Row],[Apropiación_]]-MaeDepe[[#This Row],[CDP]]</f>
        <v>-648552</v>
      </c>
      <c r="E12" s="102">
        <v>71124536</v>
      </c>
      <c r="F12" s="36">
        <f>+MaeDepe[[#This Row],[CDP]]/MaeDepe[[#This Row],[Apropiación_]]</f>
        <v>1.00920245398773</v>
      </c>
      <c r="G12" s="102">
        <v>70475984</v>
      </c>
      <c r="H12" s="36">
        <f>+MaeDepe[[#This Row],[CRP]]/MaeDepe[[#This Row],[Apropiación_]]</f>
        <v>1</v>
      </c>
      <c r="I12" s="102">
        <v>19456560</v>
      </c>
      <c r="J12" s="36">
        <f>+MaeDepe[[#This Row],[Obligado]]/MaeDepe[[#This Row],[Apropiación_]]</f>
        <v>0.27607361963190186</v>
      </c>
    </row>
    <row r="13" spans="1:10" s="56" customFormat="1" ht="12.75" x14ac:dyDescent="0.2">
      <c r="A13" s="40">
        <v>1100</v>
      </c>
      <c r="B13" s="41" t="s">
        <v>33</v>
      </c>
      <c r="C13" s="100">
        <v>222996261.80000001</v>
      </c>
      <c r="D13" s="58">
        <f>+MaeDepe[[#This Row],[Apropiación_]]-MaeDepe[[#This Row],[CDP]]</f>
        <v>0</v>
      </c>
      <c r="E13" s="102">
        <v>222996261.80000001</v>
      </c>
      <c r="F13" s="36">
        <f>+MaeDepe[[#This Row],[CDP]]/MaeDepe[[#This Row],[Apropiación_]]</f>
        <v>1</v>
      </c>
      <c r="G13" s="102">
        <v>222996261.79999998</v>
      </c>
      <c r="H13" s="36">
        <f>+MaeDepe[[#This Row],[CRP]]/MaeDepe[[#This Row],[Apropiación_]]</f>
        <v>0.99999999999999989</v>
      </c>
      <c r="I13" s="102">
        <v>86647135.900000006</v>
      </c>
      <c r="J13" s="36">
        <f>+MaeDepe[[#This Row],[Obligado]]/MaeDepe[[#This Row],[Apropiación_]]</f>
        <v>0.38855869242199109</v>
      </c>
    </row>
    <row r="14" spans="1:10" s="56" customFormat="1" ht="12.75" x14ac:dyDescent="0.2">
      <c r="A14" s="40">
        <v>1350</v>
      </c>
      <c r="B14" s="41" t="s">
        <v>66</v>
      </c>
      <c r="C14" s="100">
        <v>413849945.1875</v>
      </c>
      <c r="D14" s="58">
        <f>+MaeDepe[[#This Row],[Apropiación_]]-MaeDepe[[#This Row],[CDP]]</f>
        <v>332977028.1875</v>
      </c>
      <c r="E14" s="102">
        <v>80872917</v>
      </c>
      <c r="F14" s="36">
        <f>+MaeDepe[[#This Row],[CDP]]/MaeDepe[[#This Row],[Apropiación_]]</f>
        <v>0.19541603893014772</v>
      </c>
      <c r="G14" s="102">
        <v>45784192</v>
      </c>
      <c r="H14" s="36">
        <f>+MaeDepe[[#This Row],[CRP]]/MaeDepe[[#This Row],[Apropiación_]]</f>
        <v>0.11062993370521504</v>
      </c>
      <c r="I14" s="102">
        <v>26583499</v>
      </c>
      <c r="J14" s="36">
        <f>+MaeDepe[[#This Row],[Obligado]]/MaeDepe[[#This Row],[Apropiación_]]</f>
        <v>6.4234632163491054E-2</v>
      </c>
    </row>
    <row r="15" spans="1:10" s="56" customFormat="1" ht="12.75" x14ac:dyDescent="0.2">
      <c r="A15" s="40">
        <v>1300</v>
      </c>
      <c r="B15" s="41" t="s">
        <v>62</v>
      </c>
      <c r="C15" s="100">
        <v>166999998</v>
      </c>
      <c r="D15" s="58">
        <f>+MaeDepe[[#This Row],[Apropiación_]]-MaeDepe[[#This Row],[CDP]]</f>
        <v>0</v>
      </c>
      <c r="E15" s="102">
        <v>166999998</v>
      </c>
      <c r="F15" s="36">
        <f>+MaeDepe[[#This Row],[CDP]]/MaeDepe[[#This Row],[Apropiación_]]</f>
        <v>1</v>
      </c>
      <c r="G15" s="102">
        <v>165000000</v>
      </c>
      <c r="H15" s="36">
        <f>+MaeDepe[[#This Row],[CRP]]/MaeDepe[[#This Row],[Apropiación_]]</f>
        <v>0.98802396392843073</v>
      </c>
      <c r="I15" s="102">
        <v>75000000</v>
      </c>
      <c r="J15" s="36">
        <f>+MaeDepe[[#This Row],[Obligado]]/MaeDepe[[#This Row],[Apropiación_]]</f>
        <v>0.44910180178565035</v>
      </c>
    </row>
    <row r="16" spans="1:10" s="56" customFormat="1" ht="12.75" x14ac:dyDescent="0.2">
      <c r="A16" s="40">
        <v>1150</v>
      </c>
      <c r="B16" s="41" t="s">
        <v>92</v>
      </c>
      <c r="C16" s="101">
        <v>0</v>
      </c>
      <c r="D16" s="58">
        <f>+MaeDepe[[#This Row],[Apropiación_]]-MaeDepe[[#This Row],[CDP]]</f>
        <v>0</v>
      </c>
      <c r="E16" s="101">
        <v>0</v>
      </c>
      <c r="F16" s="36">
        <v>0</v>
      </c>
      <c r="G16" s="101">
        <v>0</v>
      </c>
      <c r="H16" s="36">
        <v>0</v>
      </c>
      <c r="I16" s="101">
        <v>0</v>
      </c>
      <c r="J16" s="36">
        <v>0</v>
      </c>
    </row>
    <row r="17" spans="1:10" s="56" customFormat="1" ht="25.5" x14ac:dyDescent="0.2">
      <c r="A17" s="40">
        <v>1200</v>
      </c>
      <c r="B17" s="41" t="s">
        <v>35</v>
      </c>
      <c r="C17" s="100">
        <v>15808161338.200008</v>
      </c>
      <c r="D17" s="58">
        <f>+MaeDepe[[#This Row],[Apropiación_]]-MaeDepe[[#This Row],[CDP]]</f>
        <v>7455978471.7100067</v>
      </c>
      <c r="E17" s="102">
        <v>8352182866.4900017</v>
      </c>
      <c r="F17" s="36">
        <f>+MaeDepe[[#This Row],[CDP]]/MaeDepe[[#This Row],[Apropiación_]]</f>
        <v>0.52834625658248879</v>
      </c>
      <c r="G17" s="102">
        <v>4309972886.0100002</v>
      </c>
      <c r="H17" s="36">
        <f>+MaeDepe[[#This Row],[CRP]]/MaeDepe[[#This Row],[Apropiación_]]</f>
        <v>0.27264226330958957</v>
      </c>
      <c r="I17" s="102">
        <v>1233364206.3199999</v>
      </c>
      <c r="J17" s="36">
        <f>+MaeDepe[[#This Row],[Obligado]]/MaeDepe[[#This Row],[Apropiación_]]</f>
        <v>7.8020724860620422E-2</v>
      </c>
    </row>
    <row r="18" spans="1:10" s="56" customFormat="1" ht="12.75" x14ac:dyDescent="0.2">
      <c r="A18" s="40">
        <v>1250</v>
      </c>
      <c r="B18" s="41" t="s">
        <v>141</v>
      </c>
      <c r="C18" s="100">
        <v>18264238885.880322</v>
      </c>
      <c r="D18" s="58">
        <f>+MaeDepe[[#This Row],[Apropiación_]]-MaeDepe[[#This Row],[CDP]]</f>
        <v>6261927729.900322</v>
      </c>
      <c r="E18" s="102">
        <v>12002311155.98</v>
      </c>
      <c r="F18" s="36">
        <f>+MaeDepe[[#This Row],[CDP]]/MaeDepe[[#This Row],[Apropiación_]]</f>
        <v>0.65714816976352186</v>
      </c>
      <c r="G18" s="102">
        <v>11566519704.789997</v>
      </c>
      <c r="H18" s="36">
        <f>+MaeDepe[[#This Row],[CRP]]/MaeDepe[[#This Row],[Apropiación_]]</f>
        <v>0.63328780230375858</v>
      </c>
      <c r="I18" s="102">
        <v>5228641306.4299994</v>
      </c>
      <c r="J18" s="36">
        <f>+MaeDepe[[#This Row],[Obligado]]/MaeDepe[[#This Row],[Apropiación_]]</f>
        <v>0.28627753606924983</v>
      </c>
    </row>
    <row r="19" spans="1:10" s="56" customFormat="1" ht="12.75" x14ac:dyDescent="0.2">
      <c r="A19" s="40">
        <v>2000</v>
      </c>
      <c r="B19" s="41" t="s">
        <v>43</v>
      </c>
      <c r="C19" s="100">
        <v>9512910396.0196705</v>
      </c>
      <c r="D19" s="58">
        <f>+MaeDepe[[#This Row],[Apropiación_]]-MaeDepe[[#This Row],[CDP]]</f>
        <v>8381350248.1396704</v>
      </c>
      <c r="E19" s="102">
        <v>1131560147.8800001</v>
      </c>
      <c r="F19" s="36">
        <f>+MaeDepe[[#This Row],[CDP]]/MaeDepe[[#This Row],[Apropiación_]]</f>
        <v>0.11894994284330272</v>
      </c>
      <c r="G19" s="102">
        <v>1083346749.9845235</v>
      </c>
      <c r="H19" s="36">
        <f>+MaeDepe[[#This Row],[CRP]]/MaeDepe[[#This Row],[Apropiación_]]</f>
        <v>0.11388173596566308</v>
      </c>
      <c r="I19" s="102">
        <v>456594324.00452358</v>
      </c>
      <c r="J19" s="36">
        <f>+MaeDepe[[#This Row],[Obligado]]/MaeDepe[[#This Row],[Apropiación_]]</f>
        <v>4.7997332571908677E-2</v>
      </c>
    </row>
    <row r="20" spans="1:10" s="56" customFormat="1" ht="12.75" x14ac:dyDescent="0.2">
      <c r="A20" s="40">
        <v>9100</v>
      </c>
      <c r="B20" s="41" t="s">
        <v>123</v>
      </c>
      <c r="C20" s="100">
        <v>100000000</v>
      </c>
      <c r="D20" s="58">
        <f>+MaeDepe[[#This Row],[Apropiación_]]-MaeDepe[[#This Row],[CDP]]</f>
        <v>100000000</v>
      </c>
      <c r="E20" s="102">
        <v>0</v>
      </c>
      <c r="F20" s="36">
        <f>+MaeDepe[[#This Row],[CDP]]/MaeDepe[[#This Row],[Apropiación_]]</f>
        <v>0</v>
      </c>
      <c r="G20" s="102">
        <v>0</v>
      </c>
      <c r="H20" s="36">
        <f>+MaeDepe[[#This Row],[CRP]]/MaeDepe[[#This Row],[Apropiación_]]</f>
        <v>0</v>
      </c>
      <c r="I20" s="102">
        <v>0</v>
      </c>
      <c r="J20" s="36">
        <f>+MaeDepe[[#This Row],[Obligado]]/MaeDepe[[#This Row],[Apropiación_]]</f>
        <v>0</v>
      </c>
    </row>
    <row r="21" spans="1:10" s="56" customFormat="1" ht="12.75" x14ac:dyDescent="0.2">
      <c r="A21" s="40">
        <v>9000</v>
      </c>
      <c r="B21" s="41" t="s">
        <v>90</v>
      </c>
      <c r="C21" s="100">
        <v>2921943796.7666626</v>
      </c>
      <c r="D21" s="58">
        <f>+MaeDepe[[#This Row],[Apropiación_]]-MaeDepe[[#This Row],[CDP]]</f>
        <v>7367341.416662693</v>
      </c>
      <c r="E21" s="102">
        <v>2914576455.3499999</v>
      </c>
      <c r="F21" s="36">
        <f>+MaeDepe[[#This Row],[CDP]]/MaeDepe[[#This Row],[Apropiación_]]</f>
        <v>0.99747861631533941</v>
      </c>
      <c r="G21" s="102">
        <v>2911230183.1500001</v>
      </c>
      <c r="H21" s="36">
        <f>+MaeDepe[[#This Row],[CRP]]/MaeDepe[[#This Row],[Apropiación_]]</f>
        <v>0.99633339504048024</v>
      </c>
      <c r="I21" s="102">
        <v>527724986.82999998</v>
      </c>
      <c r="J21" s="36">
        <f>+MaeDepe[[#This Row],[Obligado]]/MaeDepe[[#This Row],[Apropiación_]]</f>
        <v>0.18060750771933567</v>
      </c>
    </row>
    <row r="22" spans="1:10" s="51" customFormat="1" ht="12.75" x14ac:dyDescent="0.2">
      <c r="A22" s="104" t="s">
        <v>87</v>
      </c>
      <c r="B22" s="104"/>
      <c r="C22" s="37">
        <f>SUM(C5:C21)</f>
        <v>89000000000.000031</v>
      </c>
      <c r="D22" s="59">
        <f>SUM(D5:D21)</f>
        <v>36324251440.040024</v>
      </c>
      <c r="E22" s="59">
        <f>SUM(E5:E21)</f>
        <v>52675748559.959991</v>
      </c>
      <c r="F22" s="38">
        <f>+E22/C22</f>
        <v>0.59186234337033683</v>
      </c>
      <c r="G22" s="59">
        <f>SUM(G5:G21)</f>
        <v>44787252330.599991</v>
      </c>
      <c r="H22" s="39">
        <f>+G22/C22</f>
        <v>0.5032275542764042</v>
      </c>
      <c r="I22" s="59">
        <f>SUM(I5:I21)</f>
        <v>21305392424.490002</v>
      </c>
      <c r="J22" s="39">
        <f>+I22/C22</f>
        <v>0.23938643173584262</v>
      </c>
    </row>
    <row r="23" spans="1:10" s="57" customFormat="1" ht="15.75" customHeight="1" x14ac:dyDescent="0.2">
      <c r="A23" s="44"/>
      <c r="B23" s="45"/>
      <c r="C23" s="45">
        <f>+C22-Proyectos!E10</f>
        <v>0</v>
      </c>
      <c r="D23" s="45">
        <f>+D22-Proyectos!F10</f>
        <v>0</v>
      </c>
      <c r="E23" s="45">
        <f>+E22-Proyectos!G10</f>
        <v>0</v>
      </c>
      <c r="F23" s="45">
        <f>+F22-Proyectos!H10</f>
        <v>0</v>
      </c>
      <c r="G23" s="45">
        <f>+G22-Proyectos!I10</f>
        <v>0</v>
      </c>
      <c r="H23" s="45">
        <f>+H22-Proyectos!J10</f>
        <v>0</v>
      </c>
      <c r="I23" s="45">
        <f>+I22-Proyectos!K10</f>
        <v>0</v>
      </c>
      <c r="J23" s="45">
        <f>+J22-Proyectos!L10</f>
        <v>0</v>
      </c>
    </row>
    <row r="24" spans="1:10" x14ac:dyDescent="0.25">
      <c r="A24" s="20"/>
      <c r="B24" s="105"/>
      <c r="C24" s="105"/>
      <c r="D24" s="105"/>
      <c r="E24" s="105"/>
      <c r="F24" s="105"/>
      <c r="G24" s="105"/>
      <c r="H24" s="105"/>
      <c r="I24" s="105"/>
      <c r="J24" s="105"/>
    </row>
    <row r="25" spans="1:10" x14ac:dyDescent="0.25">
      <c r="A25" s="20"/>
      <c r="B25" s="16"/>
      <c r="C25" s="16"/>
      <c r="D25" s="45"/>
      <c r="E25" s="45"/>
      <c r="F25" s="16"/>
      <c r="G25" s="45"/>
      <c r="H25" s="16"/>
      <c r="I25" s="45"/>
      <c r="J25" s="16"/>
    </row>
    <row r="26" spans="1:10" x14ac:dyDescent="0.25">
      <c r="A26" s="20"/>
      <c r="B26" s="16"/>
      <c r="C26" s="16"/>
      <c r="D26" s="45"/>
      <c r="E26" s="45"/>
      <c r="F26" s="16"/>
      <c r="G26" s="45"/>
      <c r="H26" s="16"/>
      <c r="I26" s="45"/>
      <c r="J26" s="16"/>
    </row>
    <row r="27" spans="1:10" x14ac:dyDescent="0.25">
      <c r="A27" s="20"/>
      <c r="B27" s="16"/>
      <c r="C27" s="16"/>
      <c r="D27" s="45"/>
      <c r="E27" s="45"/>
      <c r="F27" s="16"/>
      <c r="G27" s="45"/>
      <c r="H27" s="16"/>
      <c r="I27" s="45"/>
      <c r="J27" s="16"/>
    </row>
    <row r="28" spans="1:10" x14ac:dyDescent="0.25">
      <c r="A28" s="20"/>
      <c r="B28" s="16"/>
      <c r="C28" s="16"/>
      <c r="D28" s="45"/>
      <c r="E28" s="45"/>
      <c r="F28" s="16"/>
      <c r="G28" s="45"/>
      <c r="H28" s="16"/>
      <c r="I28" s="45"/>
      <c r="J28" s="16"/>
    </row>
    <row r="29" spans="1:10" x14ac:dyDescent="0.25">
      <c r="A29" s="20"/>
      <c r="B29" s="16"/>
      <c r="C29" s="16"/>
      <c r="D29" s="45"/>
      <c r="E29" s="45"/>
      <c r="F29" s="16"/>
      <c r="G29" s="45"/>
      <c r="H29" s="16"/>
      <c r="I29" s="45"/>
      <c r="J29" s="16"/>
    </row>
    <row r="30" spans="1:10" x14ac:dyDescent="0.25">
      <c r="A30" s="20"/>
      <c r="B30" s="16"/>
      <c r="C30" s="16"/>
      <c r="D30" s="45"/>
      <c r="E30" s="45"/>
      <c r="F30" s="16"/>
      <c r="G30" s="45"/>
      <c r="H30" s="16"/>
      <c r="I30" s="45"/>
      <c r="J30" s="16"/>
    </row>
    <row r="31" spans="1:10" x14ac:dyDescent="0.25">
      <c r="D31" s="60"/>
      <c r="E31" s="60"/>
      <c r="G31" s="60"/>
      <c r="I31" s="60"/>
    </row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2:B22"/>
    <mergeCell ref="B24:J24"/>
  </mergeCells>
  <conditionalFormatting sqref="F5:F21 H5:H21 J5:J21">
    <cfRule type="cellIs" dxfId="34" priority="10" operator="between">
      <formula>0.75</formula>
      <formula>1</formula>
    </cfRule>
    <cfRule type="cellIs" dxfId="33" priority="11" operator="between">
      <formula>45.0001%</formula>
      <formula>74.99%</formula>
    </cfRule>
    <cfRule type="cellIs" dxfId="32" priority="12" operator="between">
      <formula>0</formula>
      <formula>0.45</formula>
    </cfRule>
  </conditionalFormatting>
  <conditionalFormatting sqref="F22">
    <cfRule type="cellIs" dxfId="31" priority="7" operator="between">
      <formula>0.75</formula>
      <formula>1</formula>
    </cfRule>
    <cfRule type="cellIs" dxfId="30" priority="8" operator="between">
      <formula>45.0001%</formula>
      <formula>74.99%</formula>
    </cfRule>
    <cfRule type="cellIs" dxfId="29" priority="9" operator="between">
      <formula>0</formula>
      <formula>0.45</formula>
    </cfRule>
  </conditionalFormatting>
  <conditionalFormatting sqref="H22">
    <cfRule type="cellIs" dxfId="28" priority="4" operator="between">
      <formula>0.75</formula>
      <formula>1</formula>
    </cfRule>
    <cfRule type="cellIs" dxfId="27" priority="5" operator="between">
      <formula>45.0001%</formula>
      <formula>74.99%</formula>
    </cfRule>
    <cfRule type="cellIs" dxfId="26" priority="6" operator="between">
      <formula>0</formula>
      <formula>0.45</formula>
    </cfRule>
  </conditionalFormatting>
  <conditionalFormatting sqref="J22">
    <cfRule type="cellIs" dxfId="25" priority="1" operator="between">
      <formula>0.75</formula>
      <formula>1</formula>
    </cfRule>
    <cfRule type="cellIs" dxfId="24" priority="2" operator="between">
      <formula>45.0001%</formula>
      <formula>74.99%</formula>
    </cfRule>
    <cfRule type="cellIs" dxfId="2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6"/>
  <sheetViews>
    <sheetView showGridLines="0" tabSelected="1" view="pageBreakPreview" topLeftCell="G1" zoomScale="85" zoomScaleNormal="100" zoomScaleSheetLayoutView="85" workbookViewId="0">
      <pane ySplit="8" topLeftCell="A124" activePane="bottomLeft" state="frozen"/>
      <selection activeCell="E1" sqref="E1"/>
      <selection pane="bottomLeft" activeCell="I9" sqref="I9:L134"/>
    </sheetView>
  </sheetViews>
  <sheetFormatPr baseColWidth="10" defaultRowHeight="15" x14ac:dyDescent="0.25"/>
  <cols>
    <col min="1" max="1" width="34.140625" customWidth="1"/>
    <col min="2" max="2" width="14.85546875" customWidth="1"/>
    <col min="3" max="3" width="20.85546875" customWidth="1"/>
    <col min="4" max="4" width="21.42578125" customWidth="1"/>
    <col min="5" max="5" width="32" customWidth="1"/>
    <col min="6" max="7" width="18.42578125" customWidth="1"/>
    <col min="8" max="8" width="50" style="66" bestFit="1" customWidth="1"/>
    <col min="9" max="9" width="20" bestFit="1" customWidth="1"/>
    <col min="10" max="10" width="20.7109375" bestFit="1" customWidth="1"/>
    <col min="11" max="11" width="21.140625" bestFit="1" customWidth="1"/>
    <col min="12" max="12" width="23.140625" bestFit="1" customWidth="1"/>
    <col min="13" max="13" width="20" customWidth="1"/>
    <col min="14" max="14" width="20.42578125" bestFit="1" customWidth="1"/>
    <col min="15" max="15" width="8.140625" bestFit="1" customWidth="1"/>
    <col min="16" max="16" width="20.42578125" bestFit="1" customWidth="1"/>
    <col min="17" max="17" width="15" bestFit="1" customWidth="1"/>
    <col min="18" max="18" width="21.42578125" bestFit="1" customWidth="1"/>
    <col min="19" max="19" width="8.140625" bestFit="1" customWidth="1"/>
    <col min="20" max="20" width="24.42578125" customWidth="1"/>
    <col min="21" max="21" width="24" customWidth="1"/>
  </cols>
  <sheetData>
    <row r="1" spans="1:21" x14ac:dyDescent="0.25">
      <c r="A1" s="119"/>
      <c r="B1" s="121" t="s">
        <v>0</v>
      </c>
      <c r="C1" s="122"/>
      <c r="D1" s="121"/>
      <c r="E1" s="121"/>
      <c r="F1" s="121"/>
      <c r="G1" s="121"/>
      <c r="H1" s="123"/>
      <c r="I1" s="124"/>
      <c r="J1" s="125" t="s">
        <v>1</v>
      </c>
      <c r="K1" s="126"/>
      <c r="L1" s="126"/>
      <c r="M1" s="126"/>
      <c r="N1" s="127"/>
      <c r="O1" s="126"/>
      <c r="P1" s="126"/>
      <c r="Q1" s="126"/>
      <c r="R1" s="126"/>
      <c r="S1" s="126"/>
      <c r="T1" s="126"/>
      <c r="U1" s="128"/>
    </row>
    <row r="2" spans="1:21" x14ac:dyDescent="0.25">
      <c r="A2" s="119"/>
      <c r="B2" s="129" t="s">
        <v>2</v>
      </c>
      <c r="C2" s="130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  <c r="O2" s="131"/>
      <c r="P2" s="131"/>
      <c r="Q2" s="131"/>
      <c r="R2" s="131"/>
      <c r="S2" s="131"/>
      <c r="T2" s="131"/>
      <c r="U2" s="133"/>
    </row>
    <row r="3" spans="1:21" ht="15.75" thickBot="1" x14ac:dyDescent="0.3">
      <c r="A3" s="120"/>
      <c r="B3" s="134" t="s">
        <v>3</v>
      </c>
      <c r="C3" s="135"/>
      <c r="D3" s="135"/>
      <c r="E3" s="136"/>
      <c r="F3" s="137" t="s">
        <v>4</v>
      </c>
      <c r="G3" s="138"/>
      <c r="H3" s="139"/>
      <c r="I3" s="137" t="s">
        <v>5</v>
      </c>
      <c r="J3" s="138"/>
      <c r="K3" s="138"/>
      <c r="L3" s="138"/>
      <c r="M3" s="138"/>
      <c r="N3" s="140"/>
      <c r="O3" s="138"/>
      <c r="P3" s="138"/>
      <c r="Q3" s="138"/>
      <c r="R3" s="138"/>
      <c r="S3" s="138"/>
      <c r="T3" s="138"/>
      <c r="U3" s="139"/>
    </row>
    <row r="4" spans="1:21" ht="15.75" thickTop="1" x14ac:dyDescent="0.25">
      <c r="A4" s="1"/>
      <c r="B4" s="2"/>
      <c r="C4" s="3"/>
      <c r="D4" s="2"/>
      <c r="E4" s="2"/>
      <c r="F4" s="4"/>
      <c r="G4" s="4"/>
      <c r="H4" s="64"/>
      <c r="I4" s="6"/>
      <c r="J4" s="5"/>
      <c r="K4" s="6"/>
      <c r="L4" s="6"/>
      <c r="M4" s="5"/>
      <c r="N4" s="7"/>
      <c r="O4" s="4"/>
      <c r="P4" s="4"/>
      <c r="Q4" s="10"/>
      <c r="R4" s="21"/>
      <c r="S4" s="10"/>
      <c r="T4" s="13"/>
      <c r="U4" s="10"/>
    </row>
    <row r="5" spans="1:21" x14ac:dyDescent="0.25">
      <c r="A5" s="109" t="s">
        <v>6</v>
      </c>
      <c r="B5" s="110"/>
      <c r="C5" s="111"/>
      <c r="D5" s="110"/>
      <c r="E5" s="110"/>
      <c r="F5" s="110"/>
      <c r="G5" s="110"/>
      <c r="H5" s="112"/>
      <c r="I5" s="113"/>
      <c r="J5" s="112"/>
      <c r="K5" s="113"/>
      <c r="L5" s="113"/>
      <c r="M5" s="112"/>
      <c r="N5" s="114"/>
      <c r="O5" s="110"/>
      <c r="P5" s="110"/>
      <c r="Q5" s="10"/>
      <c r="R5" s="10"/>
      <c r="S5" s="10"/>
      <c r="T5" s="10"/>
      <c r="U5" s="10"/>
    </row>
    <row r="6" spans="1:21" x14ac:dyDescent="0.25">
      <c r="A6" s="8" t="s">
        <v>7</v>
      </c>
      <c r="B6" s="118">
        <f>+Proyectos!D2</f>
        <v>44742</v>
      </c>
      <c r="C6" s="118"/>
      <c r="D6" s="9"/>
      <c r="E6" s="9"/>
      <c r="F6" s="9"/>
      <c r="G6" s="9"/>
      <c r="H6" s="65"/>
      <c r="I6" s="22" t="b">
        <f>+I7=I137</f>
        <v>1</v>
      </c>
      <c r="J6" s="24"/>
      <c r="K6" s="22" t="b">
        <f>+K7=K137</f>
        <v>0</v>
      </c>
      <c r="L6" s="22"/>
      <c r="M6" s="23">
        <v>1824735258.568423</v>
      </c>
      <c r="N6" s="23">
        <v>406060629.42999995</v>
      </c>
      <c r="O6" s="22"/>
      <c r="P6" s="23">
        <v>406060629.42999995</v>
      </c>
      <c r="Q6" s="22"/>
      <c r="R6" s="23">
        <v>406060629.42999995</v>
      </c>
      <c r="S6" s="10"/>
      <c r="T6" s="10"/>
      <c r="U6" s="10"/>
    </row>
    <row r="7" spans="1:21" x14ac:dyDescent="0.25">
      <c r="A7" s="11"/>
      <c r="B7" s="9"/>
      <c r="C7" s="12"/>
      <c r="D7" s="9"/>
      <c r="E7" s="9"/>
      <c r="F7" s="9"/>
      <c r="G7" s="9"/>
      <c r="H7" s="65"/>
      <c r="I7" s="23">
        <f>+SUBTOTAL(9,I8:I119)</f>
        <v>4817631422.9502001</v>
      </c>
      <c r="J7" s="23">
        <f>+SUBTOTAL(9,J8:J119)</f>
        <v>2921943796.7666626</v>
      </c>
      <c r="K7" s="23">
        <f>+SUBTOTAL(9,K8:K119)</f>
        <v>15670195005.091692</v>
      </c>
      <c r="L7" s="23"/>
      <c r="M7" s="23">
        <f>+SUBTOTAL(9,M8:M119)</f>
        <v>70876914513.373367</v>
      </c>
      <c r="N7" s="23">
        <f>+SUBTOTAL(9,N8:N119)</f>
        <v>39823683479.960007</v>
      </c>
      <c r="O7" s="23"/>
      <c r="P7" s="23">
        <f>+SUBTOTAL(9,P8:P119)</f>
        <v>32312661676.990009</v>
      </c>
      <c r="Q7" s="23"/>
      <c r="R7" s="23">
        <f>+SUBTOTAL(9,R8:R119)</f>
        <v>16717037405.930004</v>
      </c>
      <c r="S7" s="13"/>
      <c r="T7" s="13"/>
      <c r="U7" s="13"/>
    </row>
    <row r="8" spans="1:21" s="84" customFormat="1" ht="45" x14ac:dyDescent="0.2">
      <c r="A8" s="78" t="s">
        <v>8</v>
      </c>
      <c r="B8" s="78" t="s">
        <v>9</v>
      </c>
      <c r="C8" s="78" t="s">
        <v>10</v>
      </c>
      <c r="D8" s="79" t="s">
        <v>11</v>
      </c>
      <c r="E8" s="78" t="s">
        <v>12</v>
      </c>
      <c r="F8" s="78" t="s">
        <v>13</v>
      </c>
      <c r="G8" s="78" t="s">
        <v>143</v>
      </c>
      <c r="H8" s="80" t="s">
        <v>14</v>
      </c>
      <c r="I8" s="78" t="s">
        <v>15</v>
      </c>
      <c r="J8" s="78" t="s">
        <v>16</v>
      </c>
      <c r="K8" s="81" t="s">
        <v>349</v>
      </c>
      <c r="L8" s="81" t="s">
        <v>350</v>
      </c>
      <c r="M8" s="82" t="s">
        <v>357</v>
      </c>
      <c r="N8" s="82" t="s">
        <v>17</v>
      </c>
      <c r="O8" s="83" t="s">
        <v>18</v>
      </c>
      <c r="P8" s="81" t="s">
        <v>19</v>
      </c>
      <c r="Q8" s="83" t="s">
        <v>18</v>
      </c>
      <c r="R8" s="81" t="s">
        <v>20</v>
      </c>
      <c r="S8" s="83" t="s">
        <v>18</v>
      </c>
      <c r="T8" s="78" t="s">
        <v>21</v>
      </c>
      <c r="U8" s="78" t="s">
        <v>22</v>
      </c>
    </row>
    <row r="9" spans="1:21" s="43" customFormat="1" ht="52.5" customHeight="1" x14ac:dyDescent="0.2">
      <c r="A9" s="67" t="s">
        <v>124</v>
      </c>
      <c r="B9" s="68" t="s">
        <v>27</v>
      </c>
      <c r="C9" s="68" t="s">
        <v>43</v>
      </c>
      <c r="D9" s="68" t="s">
        <v>368</v>
      </c>
      <c r="E9" s="68"/>
      <c r="F9" s="68" t="s">
        <v>146</v>
      </c>
      <c r="G9" s="68" t="s">
        <v>147</v>
      </c>
      <c r="H9" s="69" t="s">
        <v>148</v>
      </c>
      <c r="I9" s="68">
        <v>0</v>
      </c>
      <c r="J9" s="68">
        <v>0</v>
      </c>
      <c r="K9" s="68">
        <v>321548064</v>
      </c>
      <c r="L9" s="68">
        <v>11752966.8999939</v>
      </c>
      <c r="M9" s="68">
        <f>+I9+K9+L9</f>
        <v>333301030.8999939</v>
      </c>
      <c r="N9" s="70">
        <f>+VLOOKUP(G9,[9]Consolidado!$A$105:$D$241,4,0)</f>
        <v>330562647.88</v>
      </c>
      <c r="O9" s="71">
        <f>+N9/M9</f>
        <v>0.99178405475494746</v>
      </c>
      <c r="P9" s="70">
        <f>+VLOOKUP(G9,[9]Consolidado!$A$105:$F$241,6,0)</f>
        <v>323769843.98452353</v>
      </c>
      <c r="Q9" s="71">
        <f>+P9/M9</f>
        <v>0.97140366806027023</v>
      </c>
      <c r="R9" s="70">
        <v>138074762.98452356</v>
      </c>
      <c r="S9" s="71">
        <f>+R9/M9</f>
        <v>0.41426443420138276</v>
      </c>
      <c r="T9" s="72" t="s">
        <v>351</v>
      </c>
      <c r="U9" s="72" t="s">
        <v>105</v>
      </c>
    </row>
    <row r="10" spans="1:21" s="43" customFormat="1" ht="52.5" customHeight="1" x14ac:dyDescent="0.2">
      <c r="A10" s="67" t="s">
        <v>26</v>
      </c>
      <c r="B10" s="68" t="s">
        <v>27</v>
      </c>
      <c r="C10" s="68" t="s">
        <v>45</v>
      </c>
      <c r="D10" s="68" t="s">
        <v>29</v>
      </c>
      <c r="E10" s="68"/>
      <c r="F10" s="68" t="s">
        <v>146</v>
      </c>
      <c r="G10" s="68" t="s">
        <v>149</v>
      </c>
      <c r="H10" s="69" t="s">
        <v>150</v>
      </c>
      <c r="I10" s="68">
        <v>10329560</v>
      </c>
      <c r="J10" s="68">
        <v>11239040</v>
      </c>
      <c r="K10" s="68">
        <v>0</v>
      </c>
      <c r="L10" s="68">
        <v>0</v>
      </c>
      <c r="M10" s="68">
        <f t="shared" ref="M10:M71" si="0">+I10+K10+L10</f>
        <v>10329560</v>
      </c>
      <c r="N10" s="70">
        <f>+VLOOKUP(G10,[9]Consolidado!$A$105:$D$241,4,0)</f>
        <v>10329560</v>
      </c>
      <c r="O10" s="71">
        <f t="shared" ref="O10:O69" si="1">+N10/M10</f>
        <v>1</v>
      </c>
      <c r="P10" s="70">
        <f>+VLOOKUP(G10,[9]Consolidado!$A$105:$F$241,6,0)</f>
        <v>1434540</v>
      </c>
      <c r="Q10" s="71">
        <f t="shared" ref="Q10:Q69" si="2">+P10/M10</f>
        <v>0.13887716417737059</v>
      </c>
      <c r="R10" s="70">
        <v>1434540</v>
      </c>
      <c r="S10" s="71">
        <f t="shared" ref="S10:S69" si="3">+R10/M10</f>
        <v>0.13887716417737059</v>
      </c>
      <c r="T10" s="72" t="s">
        <v>351</v>
      </c>
      <c r="U10" s="72" t="s">
        <v>105</v>
      </c>
    </row>
    <row r="11" spans="1:21" s="43" customFormat="1" ht="52.5" customHeight="1" x14ac:dyDescent="0.2">
      <c r="A11" s="67" t="s">
        <v>26</v>
      </c>
      <c r="B11" s="68" t="s">
        <v>27</v>
      </c>
      <c r="C11" s="68" t="s">
        <v>45</v>
      </c>
      <c r="D11" s="68" t="s">
        <v>29</v>
      </c>
      <c r="E11" s="68"/>
      <c r="F11" s="68" t="s">
        <v>146</v>
      </c>
      <c r="G11" s="68" t="s">
        <v>151</v>
      </c>
      <c r="H11" s="69" t="s">
        <v>152</v>
      </c>
      <c r="I11" s="68">
        <v>14160906</v>
      </c>
      <c r="J11" s="68">
        <v>25287840</v>
      </c>
      <c r="K11" s="68">
        <v>0</v>
      </c>
      <c r="L11" s="68">
        <v>0</v>
      </c>
      <c r="M11" s="68">
        <f t="shared" si="0"/>
        <v>14160906</v>
      </c>
      <c r="N11" s="70">
        <f>+VLOOKUP(G11,[9]Consolidado!$A$105:$D$241,4,0)</f>
        <v>14160906</v>
      </c>
      <c r="O11" s="71">
        <f t="shared" si="1"/>
        <v>1</v>
      </c>
      <c r="P11" s="70">
        <f>+VLOOKUP(G11,[9]Consolidado!$A$105:$F$241,6,0)</f>
        <v>0</v>
      </c>
      <c r="Q11" s="71">
        <f t="shared" si="2"/>
        <v>0</v>
      </c>
      <c r="R11" s="70">
        <v>0</v>
      </c>
      <c r="S11" s="71">
        <f t="shared" si="3"/>
        <v>0</v>
      </c>
      <c r="T11" s="72" t="s">
        <v>351</v>
      </c>
      <c r="U11" s="72" t="s">
        <v>105</v>
      </c>
    </row>
    <row r="12" spans="1:21" s="43" customFormat="1" ht="52.5" customHeight="1" x14ac:dyDescent="0.2">
      <c r="A12" s="67" t="s">
        <v>26</v>
      </c>
      <c r="B12" s="68" t="s">
        <v>27</v>
      </c>
      <c r="C12" s="68" t="s">
        <v>28</v>
      </c>
      <c r="D12" s="68" t="s">
        <v>29</v>
      </c>
      <c r="E12" s="68"/>
      <c r="F12" s="68" t="s">
        <v>146</v>
      </c>
      <c r="G12" s="68" t="s">
        <v>153</v>
      </c>
      <c r="H12" s="69" t="s">
        <v>63</v>
      </c>
      <c r="I12" s="68">
        <v>21368076</v>
      </c>
      <c r="J12" s="68">
        <v>8429280</v>
      </c>
      <c r="K12" s="68">
        <v>0</v>
      </c>
      <c r="L12" s="68">
        <v>0</v>
      </c>
      <c r="M12" s="68">
        <f t="shared" si="0"/>
        <v>21368076</v>
      </c>
      <c r="N12" s="70">
        <f>+VLOOKUP(G12,[9]Consolidado!$A$105:$D$241,4,0)</f>
        <v>21368076</v>
      </c>
      <c r="O12" s="71">
        <f t="shared" si="1"/>
        <v>1</v>
      </c>
      <c r="P12" s="70">
        <f>+VLOOKUP(G12,[9]Consolidado!$A$105:$F$241,6,0)</f>
        <v>5844948</v>
      </c>
      <c r="Q12" s="71">
        <f t="shared" si="2"/>
        <v>0.27353646626865236</v>
      </c>
      <c r="R12" s="70">
        <v>5844948</v>
      </c>
      <c r="S12" s="71">
        <f t="shared" si="3"/>
        <v>0.27353646626865236</v>
      </c>
      <c r="T12" s="72" t="s">
        <v>351</v>
      </c>
      <c r="U12" s="72" t="s">
        <v>105</v>
      </c>
    </row>
    <row r="13" spans="1:21" s="43" customFormat="1" ht="52.5" customHeight="1" x14ac:dyDescent="0.2">
      <c r="A13" s="67" t="s">
        <v>26</v>
      </c>
      <c r="B13" s="68" t="s">
        <v>27</v>
      </c>
      <c r="C13" s="68" t="s">
        <v>28</v>
      </c>
      <c r="D13" s="68" t="s">
        <v>29</v>
      </c>
      <c r="E13" s="68"/>
      <c r="F13" s="68" t="s">
        <v>146</v>
      </c>
      <c r="G13" s="68" t="s">
        <v>154</v>
      </c>
      <c r="H13" s="69" t="s">
        <v>155</v>
      </c>
      <c r="I13" s="68">
        <v>5164780</v>
      </c>
      <c r="J13" s="68">
        <v>5619520</v>
      </c>
      <c r="K13" s="68">
        <v>0</v>
      </c>
      <c r="L13" s="68">
        <v>0</v>
      </c>
      <c r="M13" s="68">
        <f t="shared" si="0"/>
        <v>5164780</v>
      </c>
      <c r="N13" s="70">
        <f>+VLOOKUP(G13,[9]Consolidado!$A$105:$D$241,4,0)</f>
        <v>5164780</v>
      </c>
      <c r="O13" s="71">
        <f t="shared" si="1"/>
        <v>1</v>
      </c>
      <c r="P13" s="70">
        <f>+VLOOKUP(G13,[9]Consolidado!$A$105:$F$241,6,0)</f>
        <v>0</v>
      </c>
      <c r="Q13" s="71">
        <f t="shared" si="2"/>
        <v>0</v>
      </c>
      <c r="R13" s="70">
        <v>0</v>
      </c>
      <c r="S13" s="71">
        <f t="shared" si="3"/>
        <v>0</v>
      </c>
      <c r="T13" s="72" t="s">
        <v>351</v>
      </c>
      <c r="U13" s="72" t="s">
        <v>105</v>
      </c>
    </row>
    <row r="14" spans="1:21" s="43" customFormat="1" ht="52.5" customHeight="1" x14ac:dyDescent="0.2">
      <c r="A14" s="67" t="s">
        <v>26</v>
      </c>
      <c r="B14" s="68" t="s">
        <v>27</v>
      </c>
      <c r="C14" s="68" t="s">
        <v>28</v>
      </c>
      <c r="D14" s="68" t="s">
        <v>29</v>
      </c>
      <c r="E14" s="68"/>
      <c r="F14" s="68" t="s">
        <v>146</v>
      </c>
      <c r="G14" s="68" t="s">
        <v>156</v>
      </c>
      <c r="H14" s="69" t="s">
        <v>46</v>
      </c>
      <c r="I14" s="68">
        <v>92966040</v>
      </c>
      <c r="J14" s="68">
        <v>101151360</v>
      </c>
      <c r="K14" s="68">
        <v>0</v>
      </c>
      <c r="L14" s="68">
        <v>0</v>
      </c>
      <c r="M14" s="68">
        <f t="shared" si="0"/>
        <v>92966040</v>
      </c>
      <c r="N14" s="70">
        <f>+VLOOKUP(G14,[9]Consolidado!$A$105:$D$241,4,0)</f>
        <v>92966040</v>
      </c>
      <c r="O14" s="71">
        <f t="shared" si="1"/>
        <v>1</v>
      </c>
      <c r="P14" s="70">
        <f>+VLOOKUP(G14,[9]Consolidado!$A$105:$F$241,6,0)</f>
        <v>72295633</v>
      </c>
      <c r="Q14" s="71">
        <f t="shared" si="2"/>
        <v>0.77765636785217485</v>
      </c>
      <c r="R14" s="70">
        <v>71548583.200000003</v>
      </c>
      <c r="S14" s="71">
        <f t="shared" si="3"/>
        <v>0.76962063996702457</v>
      </c>
      <c r="T14" s="72" t="s">
        <v>351</v>
      </c>
      <c r="U14" s="72" t="s">
        <v>105</v>
      </c>
    </row>
    <row r="15" spans="1:21" s="43" customFormat="1" ht="52.5" customHeight="1" x14ac:dyDescent="0.2">
      <c r="A15" s="67" t="s">
        <v>124</v>
      </c>
      <c r="B15" s="68" t="s">
        <v>27</v>
      </c>
      <c r="C15" s="68" t="s">
        <v>47</v>
      </c>
      <c r="D15" s="68" t="s">
        <v>29</v>
      </c>
      <c r="E15" s="68"/>
      <c r="F15" s="68" t="s">
        <v>146</v>
      </c>
      <c r="G15" s="68" t="s">
        <v>157</v>
      </c>
      <c r="H15" s="69" t="s">
        <v>125</v>
      </c>
      <c r="I15" s="68">
        <v>0</v>
      </c>
      <c r="J15" s="68">
        <v>0</v>
      </c>
      <c r="K15" s="68">
        <v>0</v>
      </c>
      <c r="L15" s="68">
        <v>0</v>
      </c>
      <c r="M15" s="68">
        <f t="shared" si="0"/>
        <v>0</v>
      </c>
      <c r="N15" s="70">
        <f>+VLOOKUP(G15,[9]Consolidado!$A$105:$D$241,4,0)</f>
        <v>1633434</v>
      </c>
      <c r="O15" s="71" t="e">
        <f t="shared" si="1"/>
        <v>#DIV/0!</v>
      </c>
      <c r="P15" s="70">
        <f>+VLOOKUP(G15,[9]Consolidado!$A$105:$F$241,6,0)</f>
        <v>0</v>
      </c>
      <c r="Q15" s="71" t="e">
        <f t="shared" si="2"/>
        <v>#DIV/0!</v>
      </c>
      <c r="R15" s="70">
        <v>0</v>
      </c>
      <c r="S15" s="71" t="e">
        <f t="shared" si="3"/>
        <v>#DIV/0!</v>
      </c>
      <c r="T15" s="72" t="s">
        <v>351</v>
      </c>
      <c r="U15" s="72" t="s">
        <v>105</v>
      </c>
    </row>
    <row r="16" spans="1:21" s="43" customFormat="1" ht="52.5" customHeight="1" x14ac:dyDescent="0.2">
      <c r="A16" s="67" t="s">
        <v>26</v>
      </c>
      <c r="B16" s="68" t="s">
        <v>27</v>
      </c>
      <c r="C16" s="68" t="s">
        <v>47</v>
      </c>
      <c r="D16" s="68" t="s">
        <v>29</v>
      </c>
      <c r="E16" s="68"/>
      <c r="F16" s="68" t="s">
        <v>146</v>
      </c>
      <c r="G16" s="68" t="s">
        <v>158</v>
      </c>
      <c r="H16" s="69" t="s">
        <v>64</v>
      </c>
      <c r="I16" s="68">
        <v>13374189</v>
      </c>
      <c r="J16" s="68">
        <v>23882960</v>
      </c>
      <c r="K16" s="68">
        <v>0</v>
      </c>
      <c r="L16" s="68">
        <v>0</v>
      </c>
      <c r="M16" s="68">
        <f t="shared" si="0"/>
        <v>13374189</v>
      </c>
      <c r="N16" s="70">
        <f>+VLOOKUP(G16,[9]Consolidado!$A$105:$D$241,4,0)</f>
        <v>13374189</v>
      </c>
      <c r="O16" s="71">
        <f t="shared" si="1"/>
        <v>1</v>
      </c>
      <c r="P16" s="70">
        <f>+VLOOKUP(G16,[9]Consolidado!$A$105:$F$241,6,0)</f>
        <v>4184631</v>
      </c>
      <c r="Q16" s="71">
        <f t="shared" si="2"/>
        <v>0.31288857963649236</v>
      </c>
      <c r="R16" s="70">
        <v>4184631</v>
      </c>
      <c r="S16" s="71">
        <f t="shared" si="3"/>
        <v>0.31288857963649236</v>
      </c>
      <c r="T16" s="72" t="s">
        <v>351</v>
      </c>
      <c r="U16" s="72" t="s">
        <v>105</v>
      </c>
    </row>
    <row r="17" spans="1:21" s="43" customFormat="1" ht="52.5" customHeight="1" x14ac:dyDescent="0.2">
      <c r="A17" s="67" t="s">
        <v>124</v>
      </c>
      <c r="B17" s="68" t="s">
        <v>27</v>
      </c>
      <c r="C17" s="68" t="s">
        <v>32</v>
      </c>
      <c r="D17" s="68" t="s">
        <v>29</v>
      </c>
      <c r="E17" s="68"/>
      <c r="F17" s="68" t="s">
        <v>146</v>
      </c>
      <c r="G17" s="68" t="s">
        <v>159</v>
      </c>
      <c r="H17" s="69" t="s">
        <v>160</v>
      </c>
      <c r="I17" s="68">
        <v>11350755</v>
      </c>
      <c r="J17" s="68">
        <v>12643920</v>
      </c>
      <c r="K17" s="68">
        <v>0</v>
      </c>
      <c r="L17" s="68">
        <v>0</v>
      </c>
      <c r="M17" s="68">
        <f t="shared" si="0"/>
        <v>11350755</v>
      </c>
      <c r="N17" s="70">
        <f>+VLOOKUP(G17,[9]Consolidado!$A$105:$D$241,4,0)</f>
        <v>11350755</v>
      </c>
      <c r="O17" s="71">
        <f t="shared" si="1"/>
        <v>1</v>
      </c>
      <c r="P17" s="70">
        <f>+VLOOKUP(G17,[9]Consolidado!$A$105:$F$241,6,0)</f>
        <v>0</v>
      </c>
      <c r="Q17" s="71">
        <f t="shared" si="2"/>
        <v>0</v>
      </c>
      <c r="R17" s="70">
        <v>0</v>
      </c>
      <c r="S17" s="71">
        <f t="shared" si="3"/>
        <v>0</v>
      </c>
      <c r="T17" s="72" t="s">
        <v>351</v>
      </c>
      <c r="U17" s="72" t="s">
        <v>105</v>
      </c>
    </row>
    <row r="18" spans="1:21" s="43" customFormat="1" ht="52.5" customHeight="1" x14ac:dyDescent="0.2">
      <c r="A18" s="67" t="s">
        <v>26</v>
      </c>
      <c r="B18" s="68" t="s">
        <v>44</v>
      </c>
      <c r="C18" s="68" t="s">
        <v>48</v>
      </c>
      <c r="D18" s="68" t="s">
        <v>29</v>
      </c>
      <c r="E18" s="68"/>
      <c r="F18" s="68" t="s">
        <v>146</v>
      </c>
      <c r="G18" s="68" t="s">
        <v>161</v>
      </c>
      <c r="H18" s="69" t="s">
        <v>49</v>
      </c>
      <c r="I18" s="68">
        <v>0</v>
      </c>
      <c r="J18" s="68">
        <v>0</v>
      </c>
      <c r="K18" s="68">
        <v>2197962374.6710205</v>
      </c>
      <c r="L18" s="68">
        <v>150000000</v>
      </c>
      <c r="M18" s="68">
        <f t="shared" si="0"/>
        <v>2347962374.6710205</v>
      </c>
      <c r="N18" s="70">
        <f>+VLOOKUP(G18,[9]Consolidado!$A$105:$D$241,4,0)</f>
        <v>2141185111.9000003</v>
      </c>
      <c r="O18" s="71">
        <f t="shared" si="1"/>
        <v>0.91193331503023245</v>
      </c>
      <c r="P18" s="70">
        <f>+VLOOKUP(G18,[9]Consolidado!$A$105:$F$241,6,0)</f>
        <v>2041657810.108371</v>
      </c>
      <c r="Q18" s="71">
        <f t="shared" si="2"/>
        <v>0.86954451746460948</v>
      </c>
      <c r="R18" s="70">
        <v>924265490.10837078</v>
      </c>
      <c r="S18" s="71">
        <f t="shared" si="3"/>
        <v>0.39364578413990647</v>
      </c>
      <c r="T18" s="72" t="s">
        <v>351</v>
      </c>
      <c r="U18" s="72" t="s">
        <v>105</v>
      </c>
    </row>
    <row r="19" spans="1:21" s="43" customFormat="1" ht="52.5" customHeight="1" x14ac:dyDescent="0.2">
      <c r="A19" s="67" t="s">
        <v>26</v>
      </c>
      <c r="B19" s="68" t="s">
        <v>27</v>
      </c>
      <c r="C19" s="68" t="s">
        <v>48</v>
      </c>
      <c r="D19" s="68" t="s">
        <v>29</v>
      </c>
      <c r="E19" s="68"/>
      <c r="F19" s="68" t="s">
        <v>146</v>
      </c>
      <c r="G19" s="68" t="s">
        <v>162</v>
      </c>
      <c r="H19" s="69" t="s">
        <v>163</v>
      </c>
      <c r="I19" s="68">
        <v>3783585</v>
      </c>
      <c r="J19" s="68">
        <v>1404880</v>
      </c>
      <c r="K19" s="68">
        <v>0</v>
      </c>
      <c r="L19" s="68">
        <v>0</v>
      </c>
      <c r="M19" s="68">
        <f t="shared" si="0"/>
        <v>3783585</v>
      </c>
      <c r="N19" s="70">
        <f>+VLOOKUP(G19,[9]Consolidado!$A$105:$D$241,4,0)</f>
        <v>3783585</v>
      </c>
      <c r="O19" s="71">
        <f t="shared" si="1"/>
        <v>1</v>
      </c>
      <c r="P19" s="70">
        <f>+VLOOKUP(G19,[9]Consolidado!$A$105:$F$241,6,0)</f>
        <v>0</v>
      </c>
      <c r="Q19" s="71">
        <f t="shared" si="2"/>
        <v>0</v>
      </c>
      <c r="R19" s="70">
        <v>0</v>
      </c>
      <c r="S19" s="71">
        <f t="shared" si="3"/>
        <v>0</v>
      </c>
      <c r="T19" s="72" t="s">
        <v>351</v>
      </c>
      <c r="U19" s="72" t="s">
        <v>105</v>
      </c>
    </row>
    <row r="20" spans="1:21" s="43" customFormat="1" ht="52.5" customHeight="1" x14ac:dyDescent="0.2">
      <c r="A20" s="67" t="s">
        <v>26</v>
      </c>
      <c r="B20" s="68" t="s">
        <v>27</v>
      </c>
      <c r="C20" s="68" t="s">
        <v>48</v>
      </c>
      <c r="D20" s="68" t="s">
        <v>29</v>
      </c>
      <c r="E20" s="68"/>
      <c r="F20" s="68" t="s">
        <v>146</v>
      </c>
      <c r="G20" s="68" t="s">
        <v>164</v>
      </c>
      <c r="H20" s="69" t="s">
        <v>165</v>
      </c>
      <c r="I20" s="68">
        <v>489595899</v>
      </c>
      <c r="J20" s="68">
        <v>237424720</v>
      </c>
      <c r="K20" s="68">
        <v>676866060</v>
      </c>
      <c r="L20" s="68">
        <v>1500000</v>
      </c>
      <c r="M20" s="68">
        <f t="shared" si="0"/>
        <v>1167961959</v>
      </c>
      <c r="N20" s="70">
        <f>+VLOOKUP(G20,[9]Consolidado!$A$105:$D$241,4,0)</f>
        <v>1167850996.2</v>
      </c>
      <c r="O20" s="71">
        <f t="shared" si="1"/>
        <v>0.9999049945084727</v>
      </c>
      <c r="P20" s="70">
        <f>+VLOOKUP(G20,[9]Consolidado!$A$105:$F$241,6,0)</f>
        <v>838168124.20000005</v>
      </c>
      <c r="Q20" s="71">
        <f t="shared" si="2"/>
        <v>0.71763306821879125</v>
      </c>
      <c r="R20" s="70">
        <v>413872093.19999999</v>
      </c>
      <c r="S20" s="71">
        <f t="shared" si="3"/>
        <v>0.35435408662997386</v>
      </c>
      <c r="T20" s="72" t="s">
        <v>351</v>
      </c>
      <c r="U20" s="72" t="s">
        <v>105</v>
      </c>
    </row>
    <row r="21" spans="1:21" s="43" customFormat="1" ht="52.5" customHeight="1" x14ac:dyDescent="0.2">
      <c r="A21" s="67" t="s">
        <v>26</v>
      </c>
      <c r="B21" s="68" t="s">
        <v>27</v>
      </c>
      <c r="C21" s="68" t="s">
        <v>48</v>
      </c>
      <c r="D21" s="68" t="s">
        <v>29</v>
      </c>
      <c r="E21" s="68"/>
      <c r="F21" s="68" t="s">
        <v>146</v>
      </c>
      <c r="G21" s="68" t="s">
        <v>166</v>
      </c>
      <c r="H21" s="69" t="s">
        <v>50</v>
      </c>
      <c r="I21" s="68">
        <v>0</v>
      </c>
      <c r="J21" s="68">
        <v>0</v>
      </c>
      <c r="K21" s="68">
        <v>529656120</v>
      </c>
      <c r="L21" s="68">
        <v>0</v>
      </c>
      <c r="M21" s="68">
        <f t="shared" si="0"/>
        <v>529656120</v>
      </c>
      <c r="N21" s="70">
        <f>+VLOOKUP(G21,[9]Consolidado!$A$105:$D$241,4,0)</f>
        <v>529656120</v>
      </c>
      <c r="O21" s="71">
        <f t="shared" si="1"/>
        <v>1</v>
      </c>
      <c r="P21" s="70">
        <f>+VLOOKUP(G21,[9]Consolidado!$A$105:$F$241,6,0)</f>
        <v>529656120</v>
      </c>
      <c r="Q21" s="71">
        <f t="shared" si="2"/>
        <v>1</v>
      </c>
      <c r="R21" s="70">
        <v>243477000</v>
      </c>
      <c r="S21" s="71">
        <f t="shared" si="3"/>
        <v>0.45968882602545968</v>
      </c>
      <c r="T21" s="72" t="s">
        <v>351</v>
      </c>
      <c r="U21" s="72" t="s">
        <v>105</v>
      </c>
    </row>
    <row r="22" spans="1:21" s="43" customFormat="1" ht="52.5" customHeight="1" x14ac:dyDescent="0.2">
      <c r="A22" s="67" t="s">
        <v>26</v>
      </c>
      <c r="B22" s="68" t="s">
        <v>27</v>
      </c>
      <c r="C22" s="68" t="s">
        <v>48</v>
      </c>
      <c r="D22" s="68" t="s">
        <v>29</v>
      </c>
      <c r="E22" s="68"/>
      <c r="F22" s="68" t="s">
        <v>146</v>
      </c>
      <c r="G22" s="68" t="s">
        <v>167</v>
      </c>
      <c r="H22" s="69" t="s">
        <v>98</v>
      </c>
      <c r="I22" s="68">
        <v>0</v>
      </c>
      <c r="J22" s="68">
        <v>0</v>
      </c>
      <c r="K22" s="68">
        <v>0</v>
      </c>
      <c r="L22" s="68">
        <v>14520138325</v>
      </c>
      <c r="M22" s="68">
        <f t="shared" si="0"/>
        <v>14520138325</v>
      </c>
      <c r="N22" s="70">
        <f>+VLOOKUP(G22,[9]Consolidado!$A$105:$D$241,4,0)</f>
        <v>6993057009</v>
      </c>
      <c r="O22" s="71">
        <f t="shared" si="1"/>
        <v>0.48161090841398718</v>
      </c>
      <c r="P22" s="70">
        <f>+VLOOKUP(G22,[9]Consolidado!$A$105:$F$241,6,0)</f>
        <v>6993057009</v>
      </c>
      <c r="Q22" s="71">
        <f t="shared" si="2"/>
        <v>0.48161090841398718</v>
      </c>
      <c r="R22" s="70">
        <v>5466172237.7745485</v>
      </c>
      <c r="S22" s="71">
        <f t="shared" si="3"/>
        <v>0.37645455679738149</v>
      </c>
      <c r="T22" s="72" t="s">
        <v>351</v>
      </c>
      <c r="U22" s="72" t="s">
        <v>105</v>
      </c>
    </row>
    <row r="23" spans="1:21" s="43" customFormat="1" ht="52.5" customHeight="1" x14ac:dyDescent="0.2">
      <c r="A23" s="67" t="s">
        <v>26</v>
      </c>
      <c r="B23" s="68" t="s">
        <v>27</v>
      </c>
      <c r="C23" s="68" t="s">
        <v>48</v>
      </c>
      <c r="D23" s="68" t="s">
        <v>29</v>
      </c>
      <c r="E23" s="68"/>
      <c r="F23" s="67" t="s">
        <v>145</v>
      </c>
      <c r="G23" s="68" t="s">
        <v>168</v>
      </c>
      <c r="H23" s="69" t="s">
        <v>169</v>
      </c>
      <c r="I23" s="68">
        <v>0</v>
      </c>
      <c r="J23" s="68">
        <v>0</v>
      </c>
      <c r="K23" s="68">
        <v>665210529.06000006</v>
      </c>
      <c r="L23" s="68">
        <v>0</v>
      </c>
      <c r="M23" s="68">
        <v>767066593.79999995</v>
      </c>
      <c r="N23" s="70">
        <f>+VLOOKUP(G23,[9]Consolidado!$A$105:$D$241,4,0)</f>
        <v>665210529.06000006</v>
      </c>
      <c r="O23" s="71">
        <f t="shared" si="1"/>
        <v>0.86721353065916829</v>
      </c>
      <c r="P23" s="70">
        <f>+VLOOKUP(G23,[9]Consolidado!$A$105:$F$241,6,0)</f>
        <v>664206884.28999996</v>
      </c>
      <c r="Q23" s="71">
        <f t="shared" si="2"/>
        <v>0.86590511131446957</v>
      </c>
      <c r="R23" s="70">
        <v>272639298.65999997</v>
      </c>
      <c r="S23" s="71">
        <f t="shared" si="3"/>
        <v>0.35543106799810159</v>
      </c>
      <c r="T23" s="72" t="s">
        <v>351</v>
      </c>
      <c r="U23" s="72" t="s">
        <v>105</v>
      </c>
    </row>
    <row r="24" spans="1:21" s="43" customFormat="1" ht="52.5" customHeight="1" x14ac:dyDescent="0.2">
      <c r="A24" s="67" t="s">
        <v>26</v>
      </c>
      <c r="B24" s="68" t="s">
        <v>27</v>
      </c>
      <c r="C24" s="68" t="s">
        <v>48</v>
      </c>
      <c r="D24" s="68" t="s">
        <v>29</v>
      </c>
      <c r="E24" s="68"/>
      <c r="F24" s="68" t="s">
        <v>146</v>
      </c>
      <c r="G24" s="68" t="s">
        <v>170</v>
      </c>
      <c r="H24" s="69" t="s">
        <v>65</v>
      </c>
      <c r="I24" s="68">
        <v>0</v>
      </c>
      <c r="J24" s="68">
        <v>0</v>
      </c>
      <c r="K24" s="68">
        <v>0</v>
      </c>
      <c r="L24" s="68">
        <v>2091601676.98</v>
      </c>
      <c r="M24" s="68">
        <f t="shared" si="0"/>
        <v>2091601676.98</v>
      </c>
      <c r="N24" s="70">
        <f>+VLOOKUP(G24,[9]Consolidado!$A$105:$D$241,4,0)</f>
        <v>1088750130</v>
      </c>
      <c r="O24" s="71">
        <f t="shared" si="1"/>
        <v>0.52053416383372442</v>
      </c>
      <c r="P24" s="70">
        <f>+VLOOKUP(G24,[9]Consolidado!$A$105:$F$241,6,0)</f>
        <v>1088750130</v>
      </c>
      <c r="Q24" s="71">
        <f t="shared" si="2"/>
        <v>0.52053416383372442</v>
      </c>
      <c r="R24" s="70">
        <v>851029203.22545159</v>
      </c>
      <c r="S24" s="71">
        <f t="shared" si="3"/>
        <v>0.40687919339127071</v>
      </c>
      <c r="T24" s="72" t="s">
        <v>351</v>
      </c>
      <c r="U24" s="72" t="s">
        <v>65</v>
      </c>
    </row>
    <row r="25" spans="1:21" s="43" customFormat="1" ht="52.5" customHeight="1" x14ac:dyDescent="0.2">
      <c r="A25" s="67" t="s">
        <v>26</v>
      </c>
      <c r="B25" s="68" t="s">
        <v>27</v>
      </c>
      <c r="C25" s="68" t="s">
        <v>45</v>
      </c>
      <c r="D25" s="68" t="s">
        <v>29</v>
      </c>
      <c r="E25" s="68"/>
      <c r="F25" s="68" t="s">
        <v>146</v>
      </c>
      <c r="G25" s="68" t="s">
        <v>171</v>
      </c>
      <c r="H25" s="69" t="s">
        <v>172</v>
      </c>
      <c r="I25" s="68">
        <v>3933585</v>
      </c>
      <c r="J25" s="68">
        <v>7024400</v>
      </c>
      <c r="K25" s="68">
        <v>0</v>
      </c>
      <c r="L25" s="68">
        <v>6616806.9999997616</v>
      </c>
      <c r="M25" s="68">
        <f t="shared" si="0"/>
        <v>10550391.999999762</v>
      </c>
      <c r="N25" s="70">
        <f>+VLOOKUP(G25,[9]Consolidado!$A$105:$D$241,4,0)</f>
        <v>8491589.879999999</v>
      </c>
      <c r="O25" s="71">
        <f t="shared" si="1"/>
        <v>0.80486013031555514</v>
      </c>
      <c r="P25" s="70">
        <f>+VLOOKUP(G25,[9]Consolidado!$A$105:$F$241,6,0)</f>
        <v>1701342</v>
      </c>
      <c r="Q25" s="71">
        <f t="shared" si="2"/>
        <v>0.16125865275906701</v>
      </c>
      <c r="R25" s="70">
        <v>1270980</v>
      </c>
      <c r="S25" s="71">
        <f t="shared" si="3"/>
        <v>0.12046756177401075</v>
      </c>
      <c r="T25" s="72" t="s">
        <v>351</v>
      </c>
      <c r="U25" s="72" t="s">
        <v>31</v>
      </c>
    </row>
    <row r="26" spans="1:21" s="43" customFormat="1" ht="52.5" customHeight="1" x14ac:dyDescent="0.2">
      <c r="A26" s="67" t="s">
        <v>26</v>
      </c>
      <c r="B26" s="68" t="s">
        <v>27</v>
      </c>
      <c r="C26" s="68" t="s">
        <v>28</v>
      </c>
      <c r="D26" s="68" t="s">
        <v>29</v>
      </c>
      <c r="E26" s="68" t="s">
        <v>30</v>
      </c>
      <c r="F26" s="67" t="s">
        <v>145</v>
      </c>
      <c r="G26" s="68" t="s">
        <v>173</v>
      </c>
      <c r="H26" s="69" t="s">
        <v>174</v>
      </c>
      <c r="I26" s="68">
        <v>1321195</v>
      </c>
      <c r="J26" s="68">
        <v>1404880</v>
      </c>
      <c r="K26" s="68">
        <v>0</v>
      </c>
      <c r="L26" s="68">
        <v>32612481</v>
      </c>
      <c r="M26" s="68">
        <f t="shared" si="0"/>
        <v>33933676</v>
      </c>
      <c r="N26" s="70">
        <f>+VLOOKUP(G26,[9]Consolidado!$A$105:$D$241,4,0)</f>
        <v>1321195</v>
      </c>
      <c r="O26" s="71">
        <f t="shared" si="1"/>
        <v>3.8934626475481168E-2</v>
      </c>
      <c r="P26" s="70">
        <f>+VLOOKUP(G26,[9]Consolidado!$A$105:$F$241,6,0)</f>
        <v>592473</v>
      </c>
      <c r="Q26" s="71">
        <f t="shared" si="2"/>
        <v>1.7459735278901115E-2</v>
      </c>
      <c r="R26" s="70">
        <v>592473</v>
      </c>
      <c r="S26" s="71">
        <f t="shared" si="3"/>
        <v>1.7459735278901115E-2</v>
      </c>
      <c r="T26" s="72" t="s">
        <v>351</v>
      </c>
      <c r="U26" s="72" t="s">
        <v>31</v>
      </c>
    </row>
    <row r="27" spans="1:21" s="43" customFormat="1" ht="52.5" customHeight="1" x14ac:dyDescent="0.2">
      <c r="A27" s="67" t="s">
        <v>26</v>
      </c>
      <c r="B27" s="68" t="s">
        <v>27</v>
      </c>
      <c r="C27" s="68" t="s">
        <v>28</v>
      </c>
      <c r="D27" s="68" t="s">
        <v>29</v>
      </c>
      <c r="E27" s="68" t="s">
        <v>30</v>
      </c>
      <c r="F27" s="67" t="s">
        <v>145</v>
      </c>
      <c r="G27" s="68" t="s">
        <v>175</v>
      </c>
      <c r="H27" s="69" t="s">
        <v>176</v>
      </c>
      <c r="I27" s="68">
        <v>1981792.5</v>
      </c>
      <c r="J27" s="68">
        <v>2107320</v>
      </c>
      <c r="K27" s="68">
        <v>115013719</v>
      </c>
      <c r="L27" s="68">
        <v>783648336</v>
      </c>
      <c r="M27" s="68">
        <f t="shared" si="0"/>
        <v>900643847.5</v>
      </c>
      <c r="N27" s="70">
        <f>+VLOOKUP(G27,[9]Consolidado!$A$105:$D$241,4,0)</f>
        <v>858528108.47000003</v>
      </c>
      <c r="O27" s="71">
        <f t="shared" si="1"/>
        <v>0.95323818716254538</v>
      </c>
      <c r="P27" s="70">
        <f>+VLOOKUP(G27,[9]Consolidado!$A$105:$F$241,6,0)</f>
        <v>133230265.85793953</v>
      </c>
      <c r="Q27" s="71">
        <f t="shared" si="2"/>
        <v>0.1479278032351623</v>
      </c>
      <c r="R27" s="70">
        <v>47722076.850810118</v>
      </c>
      <c r="S27" s="71">
        <f t="shared" si="3"/>
        <v>5.2986623939392553E-2</v>
      </c>
      <c r="T27" s="72" t="s">
        <v>351</v>
      </c>
      <c r="U27" s="72" t="s">
        <v>31</v>
      </c>
    </row>
    <row r="28" spans="1:21" s="43" customFormat="1" ht="52.5" customHeight="1" x14ac:dyDescent="0.2">
      <c r="A28" s="67" t="s">
        <v>26</v>
      </c>
      <c r="B28" s="68" t="s">
        <v>27</v>
      </c>
      <c r="C28" s="68" t="s">
        <v>28</v>
      </c>
      <c r="D28" s="68" t="s">
        <v>29</v>
      </c>
      <c r="E28" s="68" t="s">
        <v>30</v>
      </c>
      <c r="F28" s="67" t="s">
        <v>145</v>
      </c>
      <c r="G28" s="68" t="s">
        <v>177</v>
      </c>
      <c r="H28" s="69" t="s">
        <v>178</v>
      </c>
      <c r="I28" s="68">
        <v>2642390</v>
      </c>
      <c r="J28" s="68">
        <v>2809760</v>
      </c>
      <c r="K28" s="68">
        <v>0</v>
      </c>
      <c r="L28" s="68">
        <v>36901578</v>
      </c>
      <c r="M28" s="68">
        <f t="shared" si="0"/>
        <v>39543968</v>
      </c>
      <c r="N28" s="70">
        <f>+VLOOKUP(G28,[9]Consolidado!$A$105:$D$241,4,0)</f>
        <v>2642390</v>
      </c>
      <c r="O28" s="71">
        <f t="shared" si="1"/>
        <v>6.6821569347820631E-2</v>
      </c>
      <c r="P28" s="70">
        <f>+VLOOKUP(G28,[9]Consolidado!$A$105:$F$241,6,0)</f>
        <v>889684</v>
      </c>
      <c r="Q28" s="71">
        <f t="shared" si="2"/>
        <v>2.2498602062392931E-2</v>
      </c>
      <c r="R28" s="70">
        <v>889684</v>
      </c>
      <c r="S28" s="71">
        <f t="shared" si="3"/>
        <v>2.2498602062392931E-2</v>
      </c>
      <c r="T28" s="72" t="s">
        <v>351</v>
      </c>
      <c r="U28" s="72" t="s">
        <v>31</v>
      </c>
    </row>
    <row r="29" spans="1:21" s="43" customFormat="1" ht="52.5" customHeight="1" x14ac:dyDescent="0.2">
      <c r="A29" s="67" t="s">
        <v>26</v>
      </c>
      <c r="B29" s="68" t="s">
        <v>27</v>
      </c>
      <c r="C29" s="68" t="s">
        <v>28</v>
      </c>
      <c r="D29" s="68" t="s">
        <v>29</v>
      </c>
      <c r="E29" s="68" t="s">
        <v>30</v>
      </c>
      <c r="F29" s="67" t="s">
        <v>145</v>
      </c>
      <c r="G29" s="68" t="s">
        <v>179</v>
      </c>
      <c r="H29" s="69" t="s">
        <v>180</v>
      </c>
      <c r="I29" s="68">
        <v>3302987.5</v>
      </c>
      <c r="J29" s="68">
        <v>3512200</v>
      </c>
      <c r="K29" s="68">
        <v>0</v>
      </c>
      <c r="L29" s="68">
        <v>241387714</v>
      </c>
      <c r="M29" s="68">
        <f t="shared" si="0"/>
        <v>244690701.5</v>
      </c>
      <c r="N29" s="70">
        <f>+VLOOKUP(G29,[9]Consolidado!$A$105:$D$241,4,0)</f>
        <v>213302986.5</v>
      </c>
      <c r="O29" s="71">
        <f t="shared" si="1"/>
        <v>0.87172493761476266</v>
      </c>
      <c r="P29" s="70">
        <f>+VLOOKUP(G29,[9]Consolidado!$A$105:$F$241,6,0)</f>
        <v>1604935</v>
      </c>
      <c r="Q29" s="71">
        <f t="shared" si="2"/>
        <v>6.5590355095696187E-3</v>
      </c>
      <c r="R29" s="70">
        <v>1604935</v>
      </c>
      <c r="S29" s="71">
        <f t="shared" si="3"/>
        <v>6.5590355095696187E-3</v>
      </c>
      <c r="T29" s="72" t="s">
        <v>351</v>
      </c>
      <c r="U29" s="72" t="s">
        <v>31</v>
      </c>
    </row>
    <row r="30" spans="1:21" s="43" customFormat="1" ht="52.5" customHeight="1" x14ac:dyDescent="0.2">
      <c r="A30" s="67" t="s">
        <v>97</v>
      </c>
      <c r="B30" s="68" t="s">
        <v>27</v>
      </c>
      <c r="C30" s="68" t="s">
        <v>28</v>
      </c>
      <c r="D30" s="68" t="s">
        <v>29</v>
      </c>
      <c r="E30" s="68" t="s">
        <v>30</v>
      </c>
      <c r="F30" s="67" t="s">
        <v>145</v>
      </c>
      <c r="G30" s="68" t="s">
        <v>181</v>
      </c>
      <c r="H30" s="69" t="s">
        <v>182</v>
      </c>
      <c r="I30" s="68">
        <v>0</v>
      </c>
      <c r="J30" s="68">
        <v>0</v>
      </c>
      <c r="K30" s="68">
        <v>0</v>
      </c>
      <c r="L30" s="68">
        <v>2802850</v>
      </c>
      <c r="M30" s="68">
        <f t="shared" si="0"/>
        <v>2802850</v>
      </c>
      <c r="N30" s="70">
        <f>+VLOOKUP(G30,[9]Consolidado!$A$105:$D$241,4,0)</f>
        <v>0</v>
      </c>
      <c r="O30" s="71">
        <f t="shared" si="1"/>
        <v>0</v>
      </c>
      <c r="P30" s="70">
        <f>+VLOOKUP(G30,[9]Consolidado!$A$105:$F$241,6,0)</f>
        <v>0</v>
      </c>
      <c r="Q30" s="71">
        <f t="shared" si="2"/>
        <v>0</v>
      </c>
      <c r="R30" s="70">
        <v>0</v>
      </c>
      <c r="S30" s="71">
        <f t="shared" si="3"/>
        <v>0</v>
      </c>
      <c r="T30" s="72" t="s">
        <v>351</v>
      </c>
      <c r="U30" s="72" t="s">
        <v>31</v>
      </c>
    </row>
    <row r="31" spans="1:21" s="43" customFormat="1" ht="52.5" customHeight="1" x14ac:dyDescent="0.2">
      <c r="A31" s="67" t="s">
        <v>26</v>
      </c>
      <c r="B31" s="68" t="s">
        <v>27</v>
      </c>
      <c r="C31" s="68" t="s">
        <v>28</v>
      </c>
      <c r="D31" s="68" t="s">
        <v>29</v>
      </c>
      <c r="E31" s="68" t="s">
        <v>30</v>
      </c>
      <c r="F31" s="67" t="s">
        <v>145</v>
      </c>
      <c r="G31" s="68" t="s">
        <v>183</v>
      </c>
      <c r="H31" s="69" t="s">
        <v>184</v>
      </c>
      <c r="I31" s="68">
        <v>0</v>
      </c>
      <c r="J31" s="68">
        <v>0</v>
      </c>
      <c r="K31" s="68">
        <v>0</v>
      </c>
      <c r="L31" s="68">
        <v>131684000</v>
      </c>
      <c r="M31" s="68">
        <f t="shared" si="0"/>
        <v>131684000</v>
      </c>
      <c r="N31" s="70">
        <f>+VLOOKUP(G31,[9]Consolidado!$A$105:$D$241,4,0)</f>
        <v>116580000</v>
      </c>
      <c r="O31" s="71">
        <f t="shared" si="1"/>
        <v>0.88530117554144772</v>
      </c>
      <c r="P31" s="70">
        <f>+VLOOKUP(G31,[9]Consolidado!$A$105:$F$241,6,0)</f>
        <v>116580000</v>
      </c>
      <c r="Q31" s="71">
        <f t="shared" si="2"/>
        <v>0.88530117554144772</v>
      </c>
      <c r="R31" s="70">
        <v>0</v>
      </c>
      <c r="S31" s="71">
        <f t="shared" si="3"/>
        <v>0</v>
      </c>
      <c r="T31" s="72" t="s">
        <v>351</v>
      </c>
      <c r="U31" s="72" t="s">
        <v>31</v>
      </c>
    </row>
    <row r="32" spans="1:21" s="43" customFormat="1" ht="52.5" customHeight="1" x14ac:dyDescent="0.2">
      <c r="A32" s="67" t="s">
        <v>26</v>
      </c>
      <c r="B32" s="68" t="s">
        <v>27</v>
      </c>
      <c r="C32" s="68" t="s">
        <v>28</v>
      </c>
      <c r="D32" s="68" t="s">
        <v>29</v>
      </c>
      <c r="E32" s="68" t="s">
        <v>30</v>
      </c>
      <c r="F32" s="67" t="s">
        <v>145</v>
      </c>
      <c r="G32" s="68" t="s">
        <v>185</v>
      </c>
      <c r="H32" s="69" t="s">
        <v>186</v>
      </c>
      <c r="I32" s="68">
        <v>0</v>
      </c>
      <c r="J32" s="68">
        <v>0</v>
      </c>
      <c r="K32" s="68">
        <v>0</v>
      </c>
      <c r="L32" s="68">
        <v>27347328</v>
      </c>
      <c r="M32" s="68">
        <f t="shared" si="0"/>
        <v>27347328</v>
      </c>
      <c r="N32" s="70">
        <f>+VLOOKUP(G32,[9]Consolidado!$A$105:$D$241,4,0)</f>
        <v>1090908.8</v>
      </c>
      <c r="O32" s="71">
        <f t="shared" si="1"/>
        <v>3.9890873433777514E-2</v>
      </c>
      <c r="P32" s="70">
        <f>+VLOOKUP(G32,[9]Consolidado!$A$105:$F$241,6,0)</f>
        <v>636127.32871087012</v>
      </c>
      <c r="Q32" s="71">
        <f t="shared" si="2"/>
        <v>2.3261041397202319E-2</v>
      </c>
      <c r="R32" s="70">
        <v>275460.0287032004</v>
      </c>
      <c r="S32" s="71">
        <f t="shared" si="3"/>
        <v>1.0072648732015077E-2</v>
      </c>
      <c r="T32" s="72" t="s">
        <v>351</v>
      </c>
      <c r="U32" s="72" t="s">
        <v>31</v>
      </c>
    </row>
    <row r="33" spans="1:21" s="43" customFormat="1" ht="52.5" customHeight="1" x14ac:dyDescent="0.2">
      <c r="A33" s="67" t="s">
        <v>26</v>
      </c>
      <c r="B33" s="68" t="s">
        <v>27</v>
      </c>
      <c r="C33" s="68" t="s">
        <v>28</v>
      </c>
      <c r="D33" s="68" t="s">
        <v>29</v>
      </c>
      <c r="E33" s="68" t="s">
        <v>30</v>
      </c>
      <c r="F33" s="67" t="s">
        <v>145</v>
      </c>
      <c r="G33" s="68" t="s">
        <v>187</v>
      </c>
      <c r="H33" s="69" t="s">
        <v>188</v>
      </c>
      <c r="I33" s="68">
        <v>0</v>
      </c>
      <c r="J33" s="68">
        <v>0</v>
      </c>
      <c r="K33" s="68">
        <v>0</v>
      </c>
      <c r="L33" s="68">
        <v>1408156</v>
      </c>
      <c r="M33" s="68">
        <f t="shared" si="0"/>
        <v>1408156</v>
      </c>
      <c r="N33" s="70">
        <f>+VLOOKUP(G33,[9]Consolidado!$A$105:$D$241,4,0)</f>
        <v>0</v>
      </c>
      <c r="O33" s="71">
        <f t="shared" si="1"/>
        <v>0</v>
      </c>
      <c r="P33" s="70">
        <f>+VLOOKUP(G33,[9]Consolidado!$A$105:$F$241,6,0)</f>
        <v>0</v>
      </c>
      <c r="Q33" s="71">
        <f t="shared" si="2"/>
        <v>0</v>
      </c>
      <c r="R33" s="70">
        <v>0</v>
      </c>
      <c r="S33" s="71">
        <f t="shared" si="3"/>
        <v>0</v>
      </c>
      <c r="T33" s="72" t="s">
        <v>351</v>
      </c>
      <c r="U33" s="72" t="s">
        <v>31</v>
      </c>
    </row>
    <row r="34" spans="1:21" s="43" customFormat="1" ht="52.5" customHeight="1" x14ac:dyDescent="0.2">
      <c r="A34" s="67" t="s">
        <v>26</v>
      </c>
      <c r="B34" s="68" t="s">
        <v>27</v>
      </c>
      <c r="C34" s="68" t="s">
        <v>28</v>
      </c>
      <c r="D34" s="68" t="s">
        <v>29</v>
      </c>
      <c r="E34" s="68" t="s">
        <v>30</v>
      </c>
      <c r="F34" s="67" t="s">
        <v>145</v>
      </c>
      <c r="G34" s="68" t="s">
        <v>189</v>
      </c>
      <c r="H34" s="69" t="s">
        <v>190</v>
      </c>
      <c r="I34" s="68">
        <v>1225075.5</v>
      </c>
      <c r="J34" s="68">
        <v>2107320</v>
      </c>
      <c r="K34" s="68">
        <v>0</v>
      </c>
      <c r="L34" s="68">
        <v>19942540</v>
      </c>
      <c r="M34" s="68">
        <f t="shared" si="0"/>
        <v>21167615.5</v>
      </c>
      <c r="N34" s="70">
        <f>+VLOOKUP(G34,[9]Consolidado!$A$105:$D$241,4,0)</f>
        <v>20164603.140000001</v>
      </c>
      <c r="O34" s="71">
        <f t="shared" si="1"/>
        <v>0.95261571337593509</v>
      </c>
      <c r="P34" s="70">
        <f>+VLOOKUP(G34,[9]Consolidado!$A$105:$F$241,6,0)</f>
        <v>115399.41237911902</v>
      </c>
      <c r="Q34" s="71">
        <f t="shared" si="2"/>
        <v>5.4516963603727124E-3</v>
      </c>
      <c r="R34" s="70">
        <v>49971.010537628856</v>
      </c>
      <c r="S34" s="71">
        <f t="shared" si="3"/>
        <v>2.3607293196358774E-3</v>
      </c>
      <c r="T34" s="72" t="s">
        <v>351</v>
      </c>
      <c r="U34" s="72" t="s">
        <v>31</v>
      </c>
    </row>
    <row r="35" spans="1:21" s="43" customFormat="1" ht="52.5" customHeight="1" x14ac:dyDescent="0.2">
      <c r="A35" s="67" t="s">
        <v>26</v>
      </c>
      <c r="B35" s="68" t="s">
        <v>27</v>
      </c>
      <c r="C35" s="68" t="s">
        <v>28</v>
      </c>
      <c r="D35" s="68" t="s">
        <v>29</v>
      </c>
      <c r="E35" s="68" t="s">
        <v>30</v>
      </c>
      <c r="F35" s="67" t="s">
        <v>145</v>
      </c>
      <c r="G35" s="68" t="s">
        <v>191</v>
      </c>
      <c r="H35" s="69" t="s">
        <v>192</v>
      </c>
      <c r="I35" s="68">
        <v>35080653.068750001</v>
      </c>
      <c r="J35" s="68">
        <v>26816680</v>
      </c>
      <c r="K35" s="68">
        <v>164500334</v>
      </c>
      <c r="L35" s="68">
        <v>2604762735.1333265</v>
      </c>
      <c r="M35" s="68">
        <f t="shared" si="0"/>
        <v>2804343722.2020764</v>
      </c>
      <c r="N35" s="70">
        <f>+VLOOKUP(G35,[9]Consolidado!$A$105:$D$241,4,0)</f>
        <v>1254143620.9400001</v>
      </c>
      <c r="O35" s="71">
        <f t="shared" si="1"/>
        <v>0.44721465882049549</v>
      </c>
      <c r="P35" s="70">
        <f>+VLOOKUP(G35,[9]Consolidado!$A$105:$F$241,6,0)</f>
        <v>1104009809.3380761</v>
      </c>
      <c r="Q35" s="71">
        <f t="shared" si="2"/>
        <v>0.39367849261757615</v>
      </c>
      <c r="R35" s="70">
        <v>95383313.047054678</v>
      </c>
      <c r="S35" s="71">
        <f t="shared" si="3"/>
        <v>3.4012704039059843E-2</v>
      </c>
      <c r="T35" s="72" t="s">
        <v>351</v>
      </c>
      <c r="U35" s="72" t="s">
        <v>31</v>
      </c>
    </row>
    <row r="36" spans="1:21" s="43" customFormat="1" ht="52.5" customHeight="1" x14ac:dyDescent="0.2">
      <c r="A36" s="67" t="s">
        <v>26</v>
      </c>
      <c r="B36" s="68" t="s">
        <v>27</v>
      </c>
      <c r="C36" s="68" t="s">
        <v>28</v>
      </c>
      <c r="D36" s="68" t="s">
        <v>29</v>
      </c>
      <c r="E36" s="68" t="s">
        <v>30</v>
      </c>
      <c r="F36" s="67" t="s">
        <v>145</v>
      </c>
      <c r="G36" s="68" t="s">
        <v>193</v>
      </c>
      <c r="H36" s="69" t="s">
        <v>194</v>
      </c>
      <c r="I36" s="68">
        <v>3302987.5</v>
      </c>
      <c r="J36" s="68">
        <v>3512200</v>
      </c>
      <c r="K36" s="68">
        <v>56141711.5</v>
      </c>
      <c r="L36" s="68">
        <v>18072595.999999966</v>
      </c>
      <c r="M36" s="68">
        <f t="shared" si="0"/>
        <v>77517294.99999997</v>
      </c>
      <c r="N36" s="70">
        <f>+VLOOKUP(G36,[9]Consolidado!$A$105:$D$241,4,0)</f>
        <v>72530627</v>
      </c>
      <c r="O36" s="71">
        <f t="shared" si="1"/>
        <v>0.93567025268361115</v>
      </c>
      <c r="P36" s="70">
        <f>+VLOOKUP(G36,[9]Consolidado!$A$105:$F$241,6,0)</f>
        <v>55800425</v>
      </c>
      <c r="Q36" s="71">
        <f t="shared" si="2"/>
        <v>0.71984484236711332</v>
      </c>
      <c r="R36" s="70">
        <v>25596525</v>
      </c>
      <c r="S36" s="71">
        <f t="shared" si="3"/>
        <v>0.33020405317290819</v>
      </c>
      <c r="T36" s="72" t="s">
        <v>351</v>
      </c>
      <c r="U36" s="72" t="s">
        <v>31</v>
      </c>
    </row>
    <row r="37" spans="1:21" s="43" customFormat="1" ht="52.5" customHeight="1" x14ac:dyDescent="0.2">
      <c r="A37" s="67" t="s">
        <v>26</v>
      </c>
      <c r="B37" s="68" t="s">
        <v>27</v>
      </c>
      <c r="C37" s="68" t="s">
        <v>28</v>
      </c>
      <c r="D37" s="68" t="s">
        <v>29</v>
      </c>
      <c r="E37" s="68"/>
      <c r="F37" s="68" t="s">
        <v>146</v>
      </c>
      <c r="G37" s="68" t="s">
        <v>195</v>
      </c>
      <c r="H37" s="69" t="s">
        <v>51</v>
      </c>
      <c r="I37" s="68">
        <v>0</v>
      </c>
      <c r="J37" s="68">
        <v>0</v>
      </c>
      <c r="K37" s="68">
        <v>0</v>
      </c>
      <c r="L37" s="68">
        <v>36482952.210000001</v>
      </c>
      <c r="M37" s="68">
        <f t="shared" si="0"/>
        <v>36482952.210000001</v>
      </c>
      <c r="N37" s="70">
        <f>+VLOOKUP(G37,[9]Consolidado!$A$105:$D$241,4,0)</f>
        <v>36407952.700000003</v>
      </c>
      <c r="O37" s="71">
        <f t="shared" si="1"/>
        <v>0.99794425874396642</v>
      </c>
      <c r="P37" s="70">
        <f>+VLOOKUP(G37,[9]Consolidado!$A$105:$F$241,6,0)</f>
        <v>0</v>
      </c>
      <c r="Q37" s="71">
        <f t="shared" si="2"/>
        <v>0</v>
      </c>
      <c r="R37" s="70">
        <v>0</v>
      </c>
      <c r="S37" s="71">
        <f t="shared" si="3"/>
        <v>0</v>
      </c>
      <c r="T37" s="72" t="s">
        <v>351</v>
      </c>
      <c r="U37" s="72" t="s">
        <v>31</v>
      </c>
    </row>
    <row r="38" spans="1:21" s="43" customFormat="1" ht="52.5" customHeight="1" x14ac:dyDescent="0.2">
      <c r="A38" s="67" t="s">
        <v>26</v>
      </c>
      <c r="B38" s="68" t="s">
        <v>27</v>
      </c>
      <c r="C38" s="68" t="s">
        <v>28</v>
      </c>
      <c r="D38" s="68" t="s">
        <v>29</v>
      </c>
      <c r="E38" s="68" t="s">
        <v>122</v>
      </c>
      <c r="F38" s="67" t="s">
        <v>145</v>
      </c>
      <c r="G38" s="68" t="s">
        <v>196</v>
      </c>
      <c r="H38" s="69" t="s">
        <v>197</v>
      </c>
      <c r="I38" s="68">
        <v>0</v>
      </c>
      <c r="J38" s="68">
        <v>0</v>
      </c>
      <c r="K38" s="68">
        <v>0</v>
      </c>
      <c r="L38" s="68">
        <v>457432859</v>
      </c>
      <c r="M38" s="68">
        <f t="shared" si="0"/>
        <v>457432859</v>
      </c>
      <c r="N38" s="70">
        <f>+VLOOKUP(G38,[9]Consolidado!$A$105:$D$241,4,0)</f>
        <v>191652013.44999999</v>
      </c>
      <c r="O38" s="71">
        <f t="shared" si="1"/>
        <v>0.41897299172816965</v>
      </c>
      <c r="P38" s="70">
        <f>+VLOOKUP(G38,[9]Consolidado!$A$105:$F$241,6,0)</f>
        <v>0</v>
      </c>
      <c r="Q38" s="71">
        <f t="shared" si="2"/>
        <v>0</v>
      </c>
      <c r="R38" s="70">
        <v>0</v>
      </c>
      <c r="S38" s="71">
        <f t="shared" si="3"/>
        <v>0</v>
      </c>
      <c r="T38" s="72" t="s">
        <v>351</v>
      </c>
      <c r="U38" s="72" t="s">
        <v>31</v>
      </c>
    </row>
    <row r="39" spans="1:21" s="43" customFormat="1" ht="52.5" customHeight="1" x14ac:dyDescent="0.2">
      <c r="A39" s="67" t="s">
        <v>26</v>
      </c>
      <c r="B39" s="68" t="s">
        <v>27</v>
      </c>
      <c r="C39" s="68" t="s">
        <v>28</v>
      </c>
      <c r="D39" s="68" t="s">
        <v>29</v>
      </c>
      <c r="E39" s="68" t="s">
        <v>122</v>
      </c>
      <c r="F39" s="67" t="s">
        <v>145</v>
      </c>
      <c r="G39" s="68" t="s">
        <v>198</v>
      </c>
      <c r="H39" s="69" t="s">
        <v>199</v>
      </c>
      <c r="I39" s="68">
        <v>1321195</v>
      </c>
      <c r="J39" s="68">
        <v>1404880</v>
      </c>
      <c r="K39" s="68">
        <v>0</v>
      </c>
      <c r="L39" s="68">
        <v>86967863</v>
      </c>
      <c r="M39" s="68">
        <f t="shared" si="0"/>
        <v>88289058</v>
      </c>
      <c r="N39" s="70">
        <f>+VLOOKUP(G39,[9]Consolidado!$A$105:$D$241,4,0)</f>
        <v>81321195</v>
      </c>
      <c r="O39" s="71">
        <f t="shared" si="1"/>
        <v>0.92107897447495701</v>
      </c>
      <c r="P39" s="70">
        <f>+VLOOKUP(G39,[9]Consolidado!$A$105:$F$241,6,0)</f>
        <v>0</v>
      </c>
      <c r="Q39" s="71">
        <f t="shared" si="2"/>
        <v>0</v>
      </c>
      <c r="R39" s="70">
        <v>0</v>
      </c>
      <c r="S39" s="71">
        <f t="shared" si="3"/>
        <v>0</v>
      </c>
      <c r="T39" s="72" t="s">
        <v>351</v>
      </c>
      <c r="U39" s="72" t="s">
        <v>31</v>
      </c>
    </row>
    <row r="40" spans="1:21" s="43" customFormat="1" ht="52.5" customHeight="1" x14ac:dyDescent="0.2">
      <c r="A40" s="67" t="s">
        <v>26</v>
      </c>
      <c r="B40" s="68" t="s">
        <v>27</v>
      </c>
      <c r="C40" s="68" t="s">
        <v>118</v>
      </c>
      <c r="D40" s="68" t="s">
        <v>29</v>
      </c>
      <c r="E40" s="68" t="s">
        <v>359</v>
      </c>
      <c r="F40" s="68" t="s">
        <v>145</v>
      </c>
      <c r="G40" s="68" t="s">
        <v>200</v>
      </c>
      <c r="H40" s="69" t="s">
        <v>201</v>
      </c>
      <c r="I40" s="68">
        <v>0</v>
      </c>
      <c r="J40" s="68">
        <v>0</v>
      </c>
      <c r="K40" s="68">
        <v>0</v>
      </c>
      <c r="L40" s="68">
        <v>25000000</v>
      </c>
      <c r="M40" s="68">
        <f t="shared" si="0"/>
        <v>25000000</v>
      </c>
      <c r="N40" s="70">
        <f>+VLOOKUP(G40,[9]Consolidado!$A$105:$D$241,4,0)</f>
        <v>12856490.4</v>
      </c>
      <c r="O40" s="71">
        <f t="shared" si="1"/>
        <v>0.51425961600000003</v>
      </c>
      <c r="P40" s="70">
        <f>+VLOOKUP(G40,[9]Consolidado!$A$105:$F$241,6,0)</f>
        <v>0</v>
      </c>
      <c r="Q40" s="71">
        <f t="shared" si="2"/>
        <v>0</v>
      </c>
      <c r="R40" s="70">
        <v>0</v>
      </c>
      <c r="S40" s="71">
        <f t="shared" si="3"/>
        <v>0</v>
      </c>
      <c r="T40" s="72" t="s">
        <v>351</v>
      </c>
      <c r="U40" s="72" t="s">
        <v>31</v>
      </c>
    </row>
    <row r="41" spans="1:21" s="43" customFormat="1" ht="52.5" customHeight="1" x14ac:dyDescent="0.2">
      <c r="A41" s="67" t="s">
        <v>26</v>
      </c>
      <c r="B41" s="68" t="s">
        <v>27</v>
      </c>
      <c r="C41" s="68" t="s">
        <v>118</v>
      </c>
      <c r="D41" s="68" t="s">
        <v>29</v>
      </c>
      <c r="E41" s="68"/>
      <c r="F41" s="68" t="s">
        <v>146</v>
      </c>
      <c r="G41" s="68" t="s">
        <v>202</v>
      </c>
      <c r="H41" s="69" t="s">
        <v>203</v>
      </c>
      <c r="I41" s="68">
        <v>0</v>
      </c>
      <c r="J41" s="68">
        <v>0</v>
      </c>
      <c r="K41" s="68">
        <v>83741105</v>
      </c>
      <c r="L41" s="68">
        <v>0</v>
      </c>
      <c r="M41" s="68">
        <f t="shared" si="0"/>
        <v>83741105</v>
      </c>
      <c r="N41" s="70">
        <f>+VLOOKUP(G41,[9]Consolidado!$A$105:$D$241,4,0)</f>
        <v>83741105</v>
      </c>
      <c r="O41" s="71">
        <f t="shared" si="1"/>
        <v>1</v>
      </c>
      <c r="P41" s="70">
        <f>+VLOOKUP(G41,[9]Consolidado!$A$105:$F$241,6,0)</f>
        <v>83741105</v>
      </c>
      <c r="Q41" s="71">
        <f t="shared" si="2"/>
        <v>1</v>
      </c>
      <c r="R41" s="70">
        <v>34892127</v>
      </c>
      <c r="S41" s="71">
        <f t="shared" si="3"/>
        <v>0.4166666656715361</v>
      </c>
      <c r="T41" s="72" t="s">
        <v>351</v>
      </c>
      <c r="U41" s="72" t="s">
        <v>31</v>
      </c>
    </row>
    <row r="42" spans="1:21" s="43" customFormat="1" ht="52.5" customHeight="1" x14ac:dyDescent="0.2">
      <c r="A42" s="67" t="s">
        <v>26</v>
      </c>
      <c r="B42" s="68" t="s">
        <v>27</v>
      </c>
      <c r="C42" s="68" t="s">
        <v>32</v>
      </c>
      <c r="D42" s="68" t="s">
        <v>29</v>
      </c>
      <c r="E42" s="68" t="s">
        <v>360</v>
      </c>
      <c r="F42" s="68" t="s">
        <v>145</v>
      </c>
      <c r="G42" s="68" t="s">
        <v>204</v>
      </c>
      <c r="H42" s="69" t="s">
        <v>205</v>
      </c>
      <c r="I42" s="68">
        <v>0</v>
      </c>
      <c r="J42" s="68">
        <v>0</v>
      </c>
      <c r="K42" s="68">
        <v>0</v>
      </c>
      <c r="L42" s="68">
        <v>300000000</v>
      </c>
      <c r="M42" s="68">
        <f t="shared" si="0"/>
        <v>300000000</v>
      </c>
      <c r="N42" s="70">
        <f>+VLOOKUP(G42,[9]Consolidado!$A$105:$D$241,4,0)</f>
        <v>77510638.700000003</v>
      </c>
      <c r="O42" s="71">
        <f t="shared" si="1"/>
        <v>0.25836879566666665</v>
      </c>
      <c r="P42" s="70">
        <f>+VLOOKUP(G42,[9]Consolidado!$A$105:$F$241,6,0)</f>
        <v>0</v>
      </c>
      <c r="Q42" s="71">
        <f t="shared" si="2"/>
        <v>0</v>
      </c>
      <c r="R42" s="70">
        <v>0</v>
      </c>
      <c r="S42" s="71">
        <f t="shared" si="3"/>
        <v>0</v>
      </c>
      <c r="T42" s="72" t="s">
        <v>351</v>
      </c>
      <c r="U42" s="72" t="s">
        <v>31</v>
      </c>
    </row>
    <row r="43" spans="1:21" s="43" customFormat="1" ht="52.5" customHeight="1" x14ac:dyDescent="0.2">
      <c r="A43" s="67" t="s">
        <v>26</v>
      </c>
      <c r="B43" s="68" t="s">
        <v>27</v>
      </c>
      <c r="C43" s="68" t="s">
        <v>32</v>
      </c>
      <c r="D43" s="68" t="s">
        <v>29</v>
      </c>
      <c r="E43" s="68" t="s">
        <v>360</v>
      </c>
      <c r="F43" s="68" t="s">
        <v>145</v>
      </c>
      <c r="G43" s="68" t="s">
        <v>206</v>
      </c>
      <c r="H43" s="69" t="s">
        <v>207</v>
      </c>
      <c r="I43" s="68">
        <v>0</v>
      </c>
      <c r="J43" s="68">
        <v>0</v>
      </c>
      <c r="K43" s="68">
        <v>0</v>
      </c>
      <c r="L43" s="68">
        <v>75529342</v>
      </c>
      <c r="M43" s="68">
        <f t="shared" si="0"/>
        <v>75529342</v>
      </c>
      <c r="N43" s="70">
        <f>+VLOOKUP(G43,[9]Consolidado!$A$105:$D$241,4,0)</f>
        <v>0</v>
      </c>
      <c r="O43" s="71">
        <f t="shared" si="1"/>
        <v>0</v>
      </c>
      <c r="P43" s="70">
        <f>+VLOOKUP(G43,[9]Consolidado!$A$105:$F$241,6,0)</f>
        <v>0</v>
      </c>
      <c r="Q43" s="71">
        <f t="shared" si="2"/>
        <v>0</v>
      </c>
      <c r="R43" s="70">
        <v>0</v>
      </c>
      <c r="S43" s="71">
        <f t="shared" si="3"/>
        <v>0</v>
      </c>
      <c r="T43" s="72" t="s">
        <v>351</v>
      </c>
      <c r="U43" s="72" t="s">
        <v>31</v>
      </c>
    </row>
    <row r="44" spans="1:21" s="43" customFormat="1" ht="52.5" customHeight="1" x14ac:dyDescent="0.2">
      <c r="A44" s="67" t="s">
        <v>26</v>
      </c>
      <c r="B44" s="68" t="s">
        <v>27</v>
      </c>
      <c r="C44" s="68" t="s">
        <v>32</v>
      </c>
      <c r="D44" s="68" t="s">
        <v>29</v>
      </c>
      <c r="E44" s="68"/>
      <c r="F44" s="68" t="s">
        <v>146</v>
      </c>
      <c r="G44" s="68" t="s">
        <v>208</v>
      </c>
      <c r="H44" s="69" t="s">
        <v>126</v>
      </c>
      <c r="I44" s="68">
        <v>14755981.5</v>
      </c>
      <c r="J44" s="68">
        <v>9131720</v>
      </c>
      <c r="K44" s="68">
        <v>515283520</v>
      </c>
      <c r="L44" s="68">
        <v>0</v>
      </c>
      <c r="M44" s="68">
        <f t="shared" si="0"/>
        <v>530039501.5</v>
      </c>
      <c r="N44" s="70">
        <f>+VLOOKUP(G44,[9]Consolidado!$A$105:$D$241,4,0)</f>
        <v>530039501.5</v>
      </c>
      <c r="O44" s="71">
        <f t="shared" si="1"/>
        <v>1</v>
      </c>
      <c r="P44" s="70">
        <f>+VLOOKUP(G44,[9]Consolidado!$A$105:$F$241,6,0)</f>
        <v>518638841</v>
      </c>
      <c r="Q44" s="71">
        <f t="shared" si="2"/>
        <v>0.97849092290718642</v>
      </c>
      <c r="R44" s="70">
        <v>234968846.33000001</v>
      </c>
      <c r="S44" s="71">
        <f t="shared" si="3"/>
        <v>0.44330440592643267</v>
      </c>
      <c r="T44" s="72" t="s">
        <v>351</v>
      </c>
      <c r="U44" s="72" t="s">
        <v>31</v>
      </c>
    </row>
    <row r="45" spans="1:21" s="43" customFormat="1" ht="52.5" customHeight="1" x14ac:dyDescent="0.2">
      <c r="A45" s="67" t="s">
        <v>26</v>
      </c>
      <c r="B45" s="68" t="s">
        <v>27</v>
      </c>
      <c r="C45" s="68" t="s">
        <v>32</v>
      </c>
      <c r="D45" s="68" t="s">
        <v>29</v>
      </c>
      <c r="E45" s="68"/>
      <c r="F45" s="68" t="s">
        <v>146</v>
      </c>
      <c r="G45" s="68" t="s">
        <v>209</v>
      </c>
      <c r="H45" s="69" t="s">
        <v>52</v>
      </c>
      <c r="I45" s="68">
        <v>0</v>
      </c>
      <c r="J45" s="68">
        <v>0</v>
      </c>
      <c r="K45" s="68">
        <v>124860000</v>
      </c>
      <c r="L45" s="68">
        <v>120000000</v>
      </c>
      <c r="M45" s="68">
        <f t="shared" si="0"/>
        <v>244860000</v>
      </c>
      <c r="N45" s="70">
        <f>+VLOOKUP(G45,[9]Consolidado!$A$105:$D$241,4,0)</f>
        <v>171757621.25</v>
      </c>
      <c r="O45" s="71">
        <f t="shared" si="1"/>
        <v>0.70145234521767541</v>
      </c>
      <c r="P45" s="70">
        <f>+VLOOKUP(G45,[9]Consolidado!$A$105:$F$241,6,0)</f>
        <v>124860000</v>
      </c>
      <c r="Q45" s="71">
        <f t="shared" si="2"/>
        <v>0.50992403822592502</v>
      </c>
      <c r="R45" s="70">
        <v>58684200</v>
      </c>
      <c r="S45" s="71">
        <f t="shared" si="3"/>
        <v>0.23966429796618477</v>
      </c>
      <c r="T45" s="72" t="s">
        <v>351</v>
      </c>
      <c r="U45" s="72" t="s">
        <v>31</v>
      </c>
    </row>
    <row r="46" spans="1:21" s="43" customFormat="1" ht="52.5" customHeight="1" x14ac:dyDescent="0.2">
      <c r="A46" s="67" t="s">
        <v>26</v>
      </c>
      <c r="B46" s="68" t="s">
        <v>24</v>
      </c>
      <c r="C46" s="68" t="s">
        <v>43</v>
      </c>
      <c r="D46" s="68" t="s">
        <v>369</v>
      </c>
      <c r="E46" s="68"/>
      <c r="F46" s="68" t="s">
        <v>146</v>
      </c>
      <c r="G46" s="68" t="s">
        <v>210</v>
      </c>
      <c r="H46" s="69" t="s">
        <v>211</v>
      </c>
      <c r="I46" s="68">
        <v>0</v>
      </c>
      <c r="J46" s="68">
        <v>0</v>
      </c>
      <c r="K46" s="68">
        <v>0</v>
      </c>
      <c r="L46" s="68">
        <v>540702000</v>
      </c>
      <c r="M46" s="68">
        <f t="shared" si="0"/>
        <v>540702000</v>
      </c>
      <c r="N46" s="70">
        <f>+VLOOKUP(G46,[9]Consolidado!$A$105:$D$241,4,0)</f>
        <v>0</v>
      </c>
      <c r="O46" s="71">
        <f t="shared" si="1"/>
        <v>0</v>
      </c>
      <c r="P46" s="70">
        <f>+VLOOKUP(G46,[9]Consolidado!$A$105:$F$241,6,0)</f>
        <v>0</v>
      </c>
      <c r="Q46" s="71">
        <f t="shared" si="2"/>
        <v>0</v>
      </c>
      <c r="R46" s="70">
        <v>0</v>
      </c>
      <c r="S46" s="71">
        <f t="shared" si="3"/>
        <v>0</v>
      </c>
      <c r="T46" s="72" t="s">
        <v>351</v>
      </c>
      <c r="U46" s="72" t="s">
        <v>106</v>
      </c>
    </row>
    <row r="47" spans="1:21" s="43" customFormat="1" ht="52.5" customHeight="1" x14ac:dyDescent="0.2">
      <c r="A47" s="67" t="s">
        <v>26</v>
      </c>
      <c r="B47" s="68" t="s">
        <v>27</v>
      </c>
      <c r="C47" s="68" t="s">
        <v>66</v>
      </c>
      <c r="D47" s="68" t="s">
        <v>29</v>
      </c>
      <c r="E47" s="68" t="s">
        <v>364</v>
      </c>
      <c r="F47" s="68" t="s">
        <v>145</v>
      </c>
      <c r="G47" s="68" t="s">
        <v>212</v>
      </c>
      <c r="H47" s="69" t="s">
        <v>213</v>
      </c>
      <c r="I47" s="68">
        <v>20618631</v>
      </c>
      <c r="J47" s="68">
        <v>29750396.766662598</v>
      </c>
      <c r="K47" s="68">
        <v>35848693</v>
      </c>
      <c r="L47" s="68">
        <v>0</v>
      </c>
      <c r="M47" s="68">
        <f t="shared" si="0"/>
        <v>56467324</v>
      </c>
      <c r="N47" s="70">
        <f>+VLOOKUP(G47,[9]Consolidado!$A$105:$D$241,4,0)</f>
        <v>37735467</v>
      </c>
      <c r="O47" s="71">
        <f t="shared" si="1"/>
        <v>0.66827085696499444</v>
      </c>
      <c r="P47" s="70">
        <f>+VLOOKUP(G47,[9]Consolidado!$A$105:$F$241,6,0)</f>
        <v>35848693</v>
      </c>
      <c r="Q47" s="71">
        <f t="shared" si="2"/>
        <v>0.63485730260566275</v>
      </c>
      <c r="R47" s="70">
        <v>16648000</v>
      </c>
      <c r="S47" s="71">
        <f t="shared" si="3"/>
        <v>0.29482537546847448</v>
      </c>
      <c r="T47" s="72" t="s">
        <v>351</v>
      </c>
      <c r="U47" s="72" t="s">
        <v>107</v>
      </c>
    </row>
    <row r="48" spans="1:21" s="43" customFormat="1" ht="52.5" customHeight="1" x14ac:dyDescent="0.2">
      <c r="A48" s="67" t="s">
        <v>26</v>
      </c>
      <c r="B48" s="68" t="s">
        <v>27</v>
      </c>
      <c r="C48" s="68" t="s">
        <v>66</v>
      </c>
      <c r="D48" s="68" t="s">
        <v>29</v>
      </c>
      <c r="E48" s="68"/>
      <c r="F48" s="68" t="s">
        <v>146</v>
      </c>
      <c r="G48" s="68" t="s">
        <v>214</v>
      </c>
      <c r="H48" s="69" t="s">
        <v>215</v>
      </c>
      <c r="I48" s="68">
        <v>42725993.0625</v>
      </c>
      <c r="J48" s="68">
        <v>40080400</v>
      </c>
      <c r="K48" s="68">
        <v>0</v>
      </c>
      <c r="L48" s="68">
        <v>0</v>
      </c>
      <c r="M48" s="68">
        <f t="shared" si="0"/>
        <v>42725993.0625</v>
      </c>
      <c r="N48" s="70">
        <f>+VLOOKUP(G48,[9]Consolidado!$A$105:$D$241,4,0)</f>
        <v>17395012</v>
      </c>
      <c r="O48" s="71">
        <f t="shared" si="1"/>
        <v>0.40712949549363092</v>
      </c>
      <c r="P48" s="70">
        <f>+VLOOKUP(G48,[9]Consolidado!$A$105:$F$241,6,0)</f>
        <v>0</v>
      </c>
      <c r="Q48" s="71">
        <f t="shared" si="2"/>
        <v>0</v>
      </c>
      <c r="R48" s="70">
        <v>0</v>
      </c>
      <c r="S48" s="71">
        <f t="shared" si="3"/>
        <v>0</v>
      </c>
      <c r="T48" s="72" t="s">
        <v>351</v>
      </c>
      <c r="U48" s="72" t="s">
        <v>107</v>
      </c>
    </row>
    <row r="49" spans="1:21" s="43" customFormat="1" ht="52.5" customHeight="1" x14ac:dyDescent="0.2">
      <c r="A49" s="67" t="s">
        <v>26</v>
      </c>
      <c r="B49" s="68" t="s">
        <v>27</v>
      </c>
      <c r="C49" s="68" t="s">
        <v>66</v>
      </c>
      <c r="D49" s="68" t="s">
        <v>29</v>
      </c>
      <c r="E49" s="68"/>
      <c r="F49" s="68" t="s">
        <v>146</v>
      </c>
      <c r="G49" s="68" t="s">
        <v>216</v>
      </c>
      <c r="H49" s="69" t="s">
        <v>217</v>
      </c>
      <c r="I49" s="68">
        <v>57368124</v>
      </c>
      <c r="J49" s="68">
        <v>68281300</v>
      </c>
      <c r="K49" s="68">
        <v>0</v>
      </c>
      <c r="L49" s="68">
        <v>103272508.75</v>
      </c>
      <c r="M49" s="68">
        <f t="shared" si="0"/>
        <v>160640632.75</v>
      </c>
      <c r="N49" s="70">
        <f>+VLOOKUP(G49,[9]Consolidado!$A$105:$D$241,4,0)</f>
        <v>15806939</v>
      </c>
      <c r="O49" s="71">
        <f t="shared" si="1"/>
        <v>9.8399382082862225E-2</v>
      </c>
      <c r="P49" s="70">
        <f>+VLOOKUP(G49,[9]Consolidado!$A$105:$F$241,6,0)</f>
        <v>0</v>
      </c>
      <c r="Q49" s="71">
        <f t="shared" si="2"/>
        <v>0</v>
      </c>
      <c r="R49" s="70">
        <v>0</v>
      </c>
      <c r="S49" s="71">
        <f t="shared" si="3"/>
        <v>0</v>
      </c>
      <c r="T49" s="72" t="s">
        <v>351</v>
      </c>
      <c r="U49" s="72" t="s">
        <v>107</v>
      </c>
    </row>
    <row r="50" spans="1:21" s="43" customFormat="1" ht="52.5" customHeight="1" x14ac:dyDescent="0.2">
      <c r="A50" s="67" t="s">
        <v>26</v>
      </c>
      <c r="B50" s="68" t="s">
        <v>27</v>
      </c>
      <c r="C50" s="68" t="s">
        <v>66</v>
      </c>
      <c r="D50" s="68" t="s">
        <v>29</v>
      </c>
      <c r="E50" s="68"/>
      <c r="F50" s="68" t="s">
        <v>146</v>
      </c>
      <c r="G50" s="68" t="s">
        <v>218</v>
      </c>
      <c r="H50" s="69" t="s">
        <v>219</v>
      </c>
      <c r="I50" s="68">
        <v>65339406</v>
      </c>
      <c r="J50" s="68">
        <v>90284200</v>
      </c>
      <c r="K50" s="68">
        <v>0</v>
      </c>
      <c r="L50" s="68">
        <v>0</v>
      </c>
      <c r="M50" s="68">
        <f t="shared" si="0"/>
        <v>65339406</v>
      </c>
      <c r="N50" s="70">
        <f>+VLOOKUP(G50,[9]Consolidado!$A$105:$D$241,4,0)</f>
        <v>9935499</v>
      </c>
      <c r="O50" s="71">
        <f t="shared" si="1"/>
        <v>0.15205983047963428</v>
      </c>
      <c r="P50" s="70">
        <f>+VLOOKUP(G50,[9]Consolidado!$A$105:$F$241,6,0)</f>
        <v>9935499</v>
      </c>
      <c r="Q50" s="71">
        <f t="shared" si="2"/>
        <v>0.15205983047963428</v>
      </c>
      <c r="R50" s="70">
        <v>9935499</v>
      </c>
      <c r="S50" s="71">
        <f t="shared" si="3"/>
        <v>0.15205983047963428</v>
      </c>
      <c r="T50" s="72" t="s">
        <v>351</v>
      </c>
      <c r="U50" s="72" t="s">
        <v>107</v>
      </c>
    </row>
    <row r="51" spans="1:21" s="43" customFormat="1" ht="52.5" customHeight="1" x14ac:dyDescent="0.2">
      <c r="A51" s="67" t="s">
        <v>26</v>
      </c>
      <c r="B51" s="68" t="s">
        <v>27</v>
      </c>
      <c r="C51" s="68" t="s">
        <v>66</v>
      </c>
      <c r="D51" s="68" t="s">
        <v>29</v>
      </c>
      <c r="E51" s="68"/>
      <c r="F51" s="68" t="s">
        <v>146</v>
      </c>
      <c r="G51" s="68" t="s">
        <v>220</v>
      </c>
      <c r="H51" s="69" t="s">
        <v>67</v>
      </c>
      <c r="I51" s="68">
        <v>88676589.375</v>
      </c>
      <c r="J51" s="68">
        <v>112803600</v>
      </c>
      <c r="K51" s="68">
        <v>0</v>
      </c>
      <c r="L51" s="68">
        <v>0</v>
      </c>
      <c r="M51" s="68">
        <f t="shared" si="0"/>
        <v>88676589.375</v>
      </c>
      <c r="N51" s="70">
        <f>+VLOOKUP(G51,[9]Consolidado!$A$105:$D$241,4,0)</f>
        <v>0</v>
      </c>
      <c r="O51" s="71">
        <f t="shared" si="1"/>
        <v>0</v>
      </c>
      <c r="P51" s="70">
        <f>+VLOOKUP(G51,[9]Consolidado!$A$105:$F$241,6,0)</f>
        <v>0</v>
      </c>
      <c r="Q51" s="71">
        <f t="shared" si="2"/>
        <v>0</v>
      </c>
      <c r="R51" s="70">
        <v>0</v>
      </c>
      <c r="S51" s="71">
        <f t="shared" si="3"/>
        <v>0</v>
      </c>
      <c r="T51" s="72" t="s">
        <v>351</v>
      </c>
      <c r="U51" s="72" t="s">
        <v>107</v>
      </c>
    </row>
    <row r="52" spans="1:21" s="43" customFormat="1" ht="52.5" customHeight="1" x14ac:dyDescent="0.2">
      <c r="A52" s="67" t="s">
        <v>26</v>
      </c>
      <c r="B52" s="68" t="s">
        <v>27</v>
      </c>
      <c r="C52" s="68" t="s">
        <v>28</v>
      </c>
      <c r="D52" s="68" t="s">
        <v>29</v>
      </c>
      <c r="E52" s="68"/>
      <c r="F52" s="68" t="s">
        <v>146</v>
      </c>
      <c r="G52" s="68" t="s">
        <v>221</v>
      </c>
      <c r="H52" s="69" t="s">
        <v>222</v>
      </c>
      <c r="I52" s="68">
        <v>37396869.85125</v>
      </c>
      <c r="J52" s="68">
        <v>22312800</v>
      </c>
      <c r="K52" s="68">
        <v>0</v>
      </c>
      <c r="L52" s="68">
        <v>0</v>
      </c>
      <c r="M52" s="68">
        <f t="shared" si="0"/>
        <v>37396869.85125</v>
      </c>
      <c r="N52" s="70">
        <f>+VLOOKUP(G52,[9]Consolidado!$A$105:$D$241,4,0)</f>
        <v>0</v>
      </c>
      <c r="O52" s="71">
        <f t="shared" si="1"/>
        <v>0</v>
      </c>
      <c r="P52" s="70">
        <f>+VLOOKUP(G52,[9]Consolidado!$A$105:$F$241,6,0)</f>
        <v>0</v>
      </c>
      <c r="Q52" s="71">
        <f t="shared" si="2"/>
        <v>0</v>
      </c>
      <c r="R52" s="70">
        <v>0</v>
      </c>
      <c r="S52" s="71">
        <f t="shared" si="3"/>
        <v>0</v>
      </c>
      <c r="T52" s="72" t="s">
        <v>351</v>
      </c>
      <c r="U52" s="72" t="s">
        <v>107</v>
      </c>
    </row>
    <row r="53" spans="1:21" s="43" customFormat="1" ht="52.5" customHeight="1" x14ac:dyDescent="0.2">
      <c r="A53" s="67" t="s">
        <v>26</v>
      </c>
      <c r="B53" s="68" t="s">
        <v>27</v>
      </c>
      <c r="C53" s="68" t="s">
        <v>33</v>
      </c>
      <c r="D53" s="68" t="s">
        <v>29</v>
      </c>
      <c r="E53" s="68" t="s">
        <v>34</v>
      </c>
      <c r="F53" s="67" t="s">
        <v>145</v>
      </c>
      <c r="G53" s="68" t="s">
        <v>223</v>
      </c>
      <c r="H53" s="69" t="s">
        <v>224</v>
      </c>
      <c r="I53" s="68">
        <v>0</v>
      </c>
      <c r="J53" s="68">
        <v>0</v>
      </c>
      <c r="K53" s="68">
        <v>111663804.2</v>
      </c>
      <c r="L53" s="68">
        <v>0</v>
      </c>
      <c r="M53" s="68">
        <f t="shared" si="0"/>
        <v>111663804.2</v>
      </c>
      <c r="N53" s="70">
        <f>+VLOOKUP(G53,[9]Consolidado!$A$105:$D$241,4,0)</f>
        <v>111663804.2</v>
      </c>
      <c r="O53" s="71">
        <f t="shared" si="1"/>
        <v>1</v>
      </c>
      <c r="P53" s="70">
        <f>+VLOOKUP(G53,[9]Consolidado!$A$105:$F$241,6,0)</f>
        <v>111663804.2</v>
      </c>
      <c r="Q53" s="71">
        <f t="shared" si="2"/>
        <v>1</v>
      </c>
      <c r="R53" s="70">
        <v>44731791</v>
      </c>
      <c r="S53" s="71">
        <f t="shared" si="3"/>
        <v>0.40059347181008903</v>
      </c>
      <c r="T53" s="72" t="s">
        <v>351</v>
      </c>
      <c r="U53" s="72" t="s">
        <v>107</v>
      </c>
    </row>
    <row r="54" spans="1:21" s="43" customFormat="1" ht="52.5" customHeight="1" x14ac:dyDescent="0.2">
      <c r="A54" s="67" t="s">
        <v>26</v>
      </c>
      <c r="B54" s="68" t="s">
        <v>27</v>
      </c>
      <c r="C54" s="68" t="s">
        <v>33</v>
      </c>
      <c r="D54" s="68" t="s">
        <v>29</v>
      </c>
      <c r="E54" s="68" t="s">
        <v>363</v>
      </c>
      <c r="F54" s="67" t="s">
        <v>145</v>
      </c>
      <c r="G54" s="68" t="s">
        <v>225</v>
      </c>
      <c r="H54" s="69" t="s">
        <v>226</v>
      </c>
      <c r="I54" s="68">
        <v>0</v>
      </c>
      <c r="J54" s="68">
        <v>0</v>
      </c>
      <c r="K54" s="68">
        <v>111332457.59999999</v>
      </c>
      <c r="L54" s="68">
        <v>0</v>
      </c>
      <c r="M54" s="68">
        <f t="shared" si="0"/>
        <v>111332457.59999999</v>
      </c>
      <c r="N54" s="70">
        <f>+VLOOKUP(G54,[9]Consolidado!$A$105:$D$241,4,0)</f>
        <v>111332457.59999999</v>
      </c>
      <c r="O54" s="71">
        <f t="shared" si="1"/>
        <v>1</v>
      </c>
      <c r="P54" s="70">
        <f>+VLOOKUP(G54,[9]Consolidado!$A$105:$F$241,6,0)</f>
        <v>111332457.59999999</v>
      </c>
      <c r="Q54" s="71">
        <f t="shared" si="2"/>
        <v>1</v>
      </c>
      <c r="R54" s="70">
        <v>41915344.899999999</v>
      </c>
      <c r="S54" s="71">
        <f t="shared" si="3"/>
        <v>0.37648809523809523</v>
      </c>
      <c r="T54" s="72" t="s">
        <v>351</v>
      </c>
      <c r="U54" s="72" t="s">
        <v>107</v>
      </c>
    </row>
    <row r="55" spans="1:21" s="43" customFormat="1" ht="52.5" customHeight="1" x14ac:dyDescent="0.2">
      <c r="A55" s="67" t="s">
        <v>124</v>
      </c>
      <c r="B55" s="68" t="s">
        <v>27</v>
      </c>
      <c r="C55" s="68" t="s">
        <v>35</v>
      </c>
      <c r="D55" s="68" t="s">
        <v>29</v>
      </c>
      <c r="E55" s="68"/>
      <c r="F55" s="68" t="s">
        <v>146</v>
      </c>
      <c r="G55" s="68" t="s">
        <v>227</v>
      </c>
      <c r="H55" s="69" t="s">
        <v>228</v>
      </c>
      <c r="I55" s="68">
        <v>0</v>
      </c>
      <c r="J55" s="68">
        <v>0</v>
      </c>
      <c r="K55" s="68">
        <v>0</v>
      </c>
      <c r="L55" s="68">
        <v>5000000</v>
      </c>
      <c r="M55" s="68">
        <f t="shared" si="0"/>
        <v>5000000</v>
      </c>
      <c r="N55" s="70">
        <f>+VLOOKUP(G55,[9]Consolidado!$A$105:$D$241,4,0)</f>
        <v>1976875.6</v>
      </c>
      <c r="O55" s="71">
        <f t="shared" si="1"/>
        <v>0.39537512000000002</v>
      </c>
      <c r="P55" s="70">
        <f>+VLOOKUP(G55,[9]Consolidado!$A$105:$F$241,6,0)</f>
        <v>1976875.6</v>
      </c>
      <c r="Q55" s="71">
        <f t="shared" si="2"/>
        <v>0.39537512000000002</v>
      </c>
      <c r="R55" s="70">
        <v>0</v>
      </c>
      <c r="S55" s="71">
        <f t="shared" si="3"/>
        <v>0</v>
      </c>
      <c r="T55" s="72" t="s">
        <v>351</v>
      </c>
      <c r="U55" s="72" t="s">
        <v>53</v>
      </c>
    </row>
    <row r="56" spans="1:21" s="43" customFormat="1" ht="52.5" customHeight="1" x14ac:dyDescent="0.2">
      <c r="A56" s="67" t="s">
        <v>26</v>
      </c>
      <c r="B56" s="68" t="s">
        <v>27</v>
      </c>
      <c r="C56" s="68" t="s">
        <v>35</v>
      </c>
      <c r="D56" s="68" t="s">
        <v>29</v>
      </c>
      <c r="E56" s="68"/>
      <c r="F56" s="68" t="s">
        <v>146</v>
      </c>
      <c r="G56" s="68" t="s">
        <v>229</v>
      </c>
      <c r="H56" s="69" t="s">
        <v>230</v>
      </c>
      <c r="I56" s="68">
        <v>0</v>
      </c>
      <c r="J56" s="68">
        <v>0</v>
      </c>
      <c r="K56" s="68">
        <v>0</v>
      </c>
      <c r="L56" s="68">
        <v>97000000</v>
      </c>
      <c r="M56" s="68">
        <f t="shared" si="0"/>
        <v>97000000</v>
      </c>
      <c r="N56" s="70">
        <f>+VLOOKUP(G56,[9]Consolidado!$A$105:$D$241,4,0)</f>
        <v>57000000</v>
      </c>
      <c r="O56" s="71">
        <f t="shared" si="1"/>
        <v>0.58762886597938147</v>
      </c>
      <c r="P56" s="70">
        <f>+VLOOKUP(G56,[9]Consolidado!$A$105:$F$241,6,0)</f>
        <v>53491927.919332266</v>
      </c>
      <c r="Q56" s="71">
        <f t="shared" si="2"/>
        <v>0.55146317442610582</v>
      </c>
      <c r="R56" s="70">
        <v>0</v>
      </c>
      <c r="S56" s="71">
        <f t="shared" si="3"/>
        <v>0</v>
      </c>
      <c r="T56" s="72" t="s">
        <v>351</v>
      </c>
      <c r="U56" s="72" t="s">
        <v>53</v>
      </c>
    </row>
    <row r="57" spans="1:21" s="43" customFormat="1" ht="52.5" customHeight="1" x14ac:dyDescent="0.2">
      <c r="A57" s="67" t="s">
        <v>26</v>
      </c>
      <c r="B57" s="68" t="s">
        <v>27</v>
      </c>
      <c r="C57" s="68" t="s">
        <v>35</v>
      </c>
      <c r="D57" s="68" t="s">
        <v>29</v>
      </c>
      <c r="E57" s="68"/>
      <c r="F57" s="67" t="s">
        <v>145</v>
      </c>
      <c r="G57" s="68" t="s">
        <v>231</v>
      </c>
      <c r="H57" s="69" t="s">
        <v>232</v>
      </c>
      <c r="I57" s="68">
        <v>0</v>
      </c>
      <c r="J57" s="68">
        <v>0</v>
      </c>
      <c r="K57" s="68">
        <v>118068070.40000001</v>
      </c>
      <c r="L57" s="68">
        <v>815871622</v>
      </c>
      <c r="M57" s="68">
        <f t="shared" si="0"/>
        <v>933939692.39999998</v>
      </c>
      <c r="N57" s="70">
        <f>+VLOOKUP(G57,[9]Consolidado!$A$105:$D$241,4,0)</f>
        <v>550070744.24000001</v>
      </c>
      <c r="O57" s="71">
        <f t="shared" si="1"/>
        <v>0.58897886953112655</v>
      </c>
      <c r="P57" s="70">
        <f>+VLOOKUP(G57,[9]Consolidado!$A$105:$F$241,6,0)</f>
        <v>549499446.40549028</v>
      </c>
      <c r="Q57" s="71">
        <f t="shared" si="2"/>
        <v>0.58836716211665563</v>
      </c>
      <c r="R57" s="70">
        <v>119944092.2835155</v>
      </c>
      <c r="S57" s="71">
        <f t="shared" si="3"/>
        <v>0.12842809151336965</v>
      </c>
      <c r="T57" s="72" t="s">
        <v>351</v>
      </c>
      <c r="U57" s="72" t="s">
        <v>108</v>
      </c>
    </row>
    <row r="58" spans="1:21" s="43" customFormat="1" ht="52.5" customHeight="1" x14ac:dyDescent="0.2">
      <c r="A58" s="67" t="s">
        <v>26</v>
      </c>
      <c r="B58" s="68" t="s">
        <v>27</v>
      </c>
      <c r="C58" s="68" t="s">
        <v>35</v>
      </c>
      <c r="D58" s="68" t="s">
        <v>29</v>
      </c>
      <c r="E58" s="68"/>
      <c r="F58" s="68" t="s">
        <v>146</v>
      </c>
      <c r="G58" s="68" t="s">
        <v>233</v>
      </c>
      <c r="H58" s="69" t="s">
        <v>234</v>
      </c>
      <c r="I58" s="68">
        <v>0</v>
      </c>
      <c r="J58" s="68">
        <v>0</v>
      </c>
      <c r="K58" s="68">
        <v>447718875</v>
      </c>
      <c r="L58" s="68">
        <v>3598287121</v>
      </c>
      <c r="M58" s="68">
        <f t="shared" si="0"/>
        <v>4046005996</v>
      </c>
      <c r="N58" s="70">
        <f>+VLOOKUP(G58,[9]Consolidado!$A$105:$D$241,4,0)</f>
        <v>2214581726.7599998</v>
      </c>
      <c r="O58" s="71">
        <f t="shared" si="1"/>
        <v>0.54735008523205353</v>
      </c>
      <c r="P58" s="70">
        <f>+VLOOKUP(G58,[9]Consolidado!$A$105:$F$241,6,0)</f>
        <v>1097511426.29</v>
      </c>
      <c r="Q58" s="71">
        <f t="shared" si="2"/>
        <v>0.27125798315055188</v>
      </c>
      <c r="R58" s="70">
        <v>499544785.91506922</v>
      </c>
      <c r="S58" s="71">
        <f t="shared" si="3"/>
        <v>0.12346615067029901</v>
      </c>
      <c r="T58" s="72" t="s">
        <v>351</v>
      </c>
      <c r="U58" s="72" t="s">
        <v>108</v>
      </c>
    </row>
    <row r="59" spans="1:21" s="43" customFormat="1" ht="52.5" customHeight="1" x14ac:dyDescent="0.2">
      <c r="A59" s="67" t="s">
        <v>26</v>
      </c>
      <c r="B59" s="68" t="s">
        <v>27</v>
      </c>
      <c r="C59" s="68" t="s">
        <v>35</v>
      </c>
      <c r="D59" s="68" t="s">
        <v>29</v>
      </c>
      <c r="E59" s="68"/>
      <c r="F59" s="68" t="s">
        <v>146</v>
      </c>
      <c r="G59" s="68" t="s">
        <v>235</v>
      </c>
      <c r="H59" s="69" t="s">
        <v>236</v>
      </c>
      <c r="I59" s="68">
        <v>0</v>
      </c>
      <c r="J59" s="68">
        <v>0</v>
      </c>
      <c r="K59" s="68">
        <v>255574783</v>
      </c>
      <c r="L59" s="68">
        <v>3489912164</v>
      </c>
      <c r="M59" s="68">
        <f t="shared" si="0"/>
        <v>3745486947</v>
      </c>
      <c r="N59" s="70">
        <f>+VLOOKUP(G59,[9]Consolidado!$A$105:$D$241,4,0)</f>
        <v>2676228790.73</v>
      </c>
      <c r="O59" s="71">
        <f t="shared" si="1"/>
        <v>0.7145209230734505</v>
      </c>
      <c r="P59" s="70">
        <f>+VLOOKUP(G59,[9]Consolidado!$A$105:$F$241,6,0)</f>
        <v>1325550575.8</v>
      </c>
      <c r="Q59" s="71">
        <f t="shared" si="2"/>
        <v>0.35390607271017677</v>
      </c>
      <c r="R59" s="70">
        <v>295499333.67701131</v>
      </c>
      <c r="S59" s="71">
        <f t="shared" si="3"/>
        <v>7.889477065557407E-2</v>
      </c>
      <c r="T59" s="72" t="s">
        <v>351</v>
      </c>
      <c r="U59" s="72" t="s">
        <v>108</v>
      </c>
    </row>
    <row r="60" spans="1:21" s="43" customFormat="1" ht="52.5" customHeight="1" x14ac:dyDescent="0.2">
      <c r="A60" s="67" t="s">
        <v>124</v>
      </c>
      <c r="B60" s="68" t="s">
        <v>27</v>
      </c>
      <c r="C60" s="68" t="s">
        <v>35</v>
      </c>
      <c r="D60" s="68" t="s">
        <v>29</v>
      </c>
      <c r="E60" s="68"/>
      <c r="F60" s="68" t="s">
        <v>146</v>
      </c>
      <c r="G60" s="68" t="s">
        <v>237</v>
      </c>
      <c r="H60" s="69" t="s">
        <v>238</v>
      </c>
      <c r="I60" s="68">
        <v>0</v>
      </c>
      <c r="J60" s="68">
        <v>0</v>
      </c>
      <c r="K60" s="68">
        <v>34914836</v>
      </c>
      <c r="L60" s="68">
        <v>272830192</v>
      </c>
      <c r="M60" s="68">
        <f t="shared" si="0"/>
        <v>307745028</v>
      </c>
      <c r="N60" s="70">
        <f>+VLOOKUP(G60,[9]Consolidado!$A$105:$D$241,4,0)</f>
        <v>220387558.04999998</v>
      </c>
      <c r="O60" s="71">
        <f t="shared" si="1"/>
        <v>0.71613686005676092</v>
      </c>
      <c r="P60" s="70">
        <f>+VLOOKUP(G60,[9]Consolidado!$A$105:$F$241,6,0)</f>
        <v>34914836</v>
      </c>
      <c r="Q60" s="71">
        <f t="shared" si="2"/>
        <v>0.11345377771627231</v>
      </c>
      <c r="R60" s="70">
        <v>15870380</v>
      </c>
      <c r="S60" s="71">
        <f t="shared" si="3"/>
        <v>5.156989896194196E-2</v>
      </c>
      <c r="T60" s="72" t="s">
        <v>351</v>
      </c>
      <c r="U60" s="72" t="s">
        <v>108</v>
      </c>
    </row>
    <row r="61" spans="1:21" s="43" customFormat="1" ht="52.5" customHeight="1" x14ac:dyDescent="0.2">
      <c r="A61" s="67" t="s">
        <v>26</v>
      </c>
      <c r="B61" s="68" t="s">
        <v>27</v>
      </c>
      <c r="C61" s="68" t="s">
        <v>35</v>
      </c>
      <c r="D61" s="68" t="s">
        <v>29</v>
      </c>
      <c r="E61" s="68"/>
      <c r="F61" s="68" t="s">
        <v>146</v>
      </c>
      <c r="G61" s="68" t="s">
        <v>239</v>
      </c>
      <c r="H61" s="69" t="s">
        <v>240</v>
      </c>
      <c r="I61" s="68">
        <v>0</v>
      </c>
      <c r="J61" s="68">
        <v>0</v>
      </c>
      <c r="K61" s="68">
        <v>65793220</v>
      </c>
      <c r="L61" s="68">
        <v>887795479</v>
      </c>
      <c r="M61" s="68">
        <f t="shared" si="0"/>
        <v>953588699</v>
      </c>
      <c r="N61" s="70">
        <f>+VLOOKUP(G61,[9]Consolidado!$A$105:$D$241,4,0)</f>
        <v>544263448.38999999</v>
      </c>
      <c r="O61" s="71">
        <f t="shared" si="1"/>
        <v>0.57075282976901132</v>
      </c>
      <c r="P61" s="70">
        <f>+VLOOKUP(G61,[9]Consolidado!$A$105:$F$241,6,0)</f>
        <v>233752006.94288063</v>
      </c>
      <c r="Q61" s="71">
        <f t="shared" si="2"/>
        <v>0.24512875119850874</v>
      </c>
      <c r="R61" s="70">
        <v>129709922.81987745</v>
      </c>
      <c r="S61" s="71">
        <f t="shared" si="3"/>
        <v>0.13602292367338284</v>
      </c>
      <c r="T61" s="72" t="s">
        <v>351</v>
      </c>
      <c r="U61" s="72" t="s">
        <v>108</v>
      </c>
    </row>
    <row r="62" spans="1:21" s="43" customFormat="1" ht="52.5" customHeight="1" x14ac:dyDescent="0.2">
      <c r="A62" s="67" t="s">
        <v>26</v>
      </c>
      <c r="B62" s="68" t="s">
        <v>27</v>
      </c>
      <c r="C62" s="68" t="s">
        <v>35</v>
      </c>
      <c r="D62" s="68" t="s">
        <v>29</v>
      </c>
      <c r="E62" s="68"/>
      <c r="F62" s="68" t="s">
        <v>146</v>
      </c>
      <c r="G62" s="68" t="s">
        <v>241</v>
      </c>
      <c r="H62" s="69" t="s">
        <v>242</v>
      </c>
      <c r="I62" s="68">
        <v>0</v>
      </c>
      <c r="J62" s="68">
        <v>0</v>
      </c>
      <c r="K62" s="68">
        <v>140720810</v>
      </c>
      <c r="L62" s="68">
        <v>2362374168</v>
      </c>
      <c r="M62" s="68">
        <f t="shared" si="0"/>
        <v>2503094978</v>
      </c>
      <c r="N62" s="70">
        <f>+VLOOKUP(G62,[9]Consolidado!$A$105:$D$241,4,0)</f>
        <v>643278075.99000001</v>
      </c>
      <c r="O62" s="71">
        <f t="shared" si="1"/>
        <v>0.25699307523040382</v>
      </c>
      <c r="P62" s="70">
        <f>+VLOOKUP(G62,[9]Consolidado!$A$105:$F$241,6,0)</f>
        <v>167665300.88962364</v>
      </c>
      <c r="Q62" s="71">
        <f t="shared" si="2"/>
        <v>6.6983195748964358E-2</v>
      </c>
      <c r="R62" s="70">
        <v>63517215</v>
      </c>
      <c r="S62" s="71">
        <f t="shared" si="3"/>
        <v>2.537547138972367E-2</v>
      </c>
      <c r="T62" s="72" t="s">
        <v>351</v>
      </c>
      <c r="U62" s="72" t="s">
        <v>108</v>
      </c>
    </row>
    <row r="63" spans="1:21" s="43" customFormat="1" ht="52.5" customHeight="1" x14ac:dyDescent="0.2">
      <c r="A63" s="67" t="s">
        <v>26</v>
      </c>
      <c r="B63" s="68" t="s">
        <v>27</v>
      </c>
      <c r="C63" s="68" t="s">
        <v>35</v>
      </c>
      <c r="D63" s="68" t="s">
        <v>29</v>
      </c>
      <c r="E63" s="68"/>
      <c r="F63" s="68" t="s">
        <v>146</v>
      </c>
      <c r="G63" s="68" t="s">
        <v>243</v>
      </c>
      <c r="H63" s="69" t="s">
        <v>244</v>
      </c>
      <c r="I63" s="68">
        <v>0</v>
      </c>
      <c r="J63" s="68">
        <v>0</v>
      </c>
      <c r="K63" s="68">
        <v>0</v>
      </c>
      <c r="L63" s="68">
        <v>1440152500</v>
      </c>
      <c r="M63" s="68">
        <f t="shared" si="0"/>
        <v>1440152500</v>
      </c>
      <c r="N63" s="70">
        <f>+VLOOKUP(G63,[9]Consolidado!$A$105:$D$241,4,0)</f>
        <v>796848325.30999994</v>
      </c>
      <c r="O63" s="71">
        <f t="shared" si="1"/>
        <v>0.55330829569090767</v>
      </c>
      <c r="P63" s="70">
        <f>+VLOOKUP(G63,[9]Consolidado!$A$105:$F$241,6,0)</f>
        <v>564274695.51200545</v>
      </c>
      <c r="Q63" s="71">
        <f t="shared" si="2"/>
        <v>0.39181593304320583</v>
      </c>
      <c r="R63" s="70">
        <v>0</v>
      </c>
      <c r="S63" s="71">
        <f t="shared" si="3"/>
        <v>0</v>
      </c>
      <c r="T63" s="72" t="s">
        <v>351</v>
      </c>
      <c r="U63" s="72" t="s">
        <v>108</v>
      </c>
    </row>
    <row r="64" spans="1:21" s="43" customFormat="1" ht="52.5" customHeight="1" x14ac:dyDescent="0.2">
      <c r="A64" s="67" t="s">
        <v>26</v>
      </c>
      <c r="B64" s="68" t="s">
        <v>27</v>
      </c>
      <c r="C64" s="68" t="s">
        <v>35</v>
      </c>
      <c r="D64" s="68" t="s">
        <v>29</v>
      </c>
      <c r="E64" s="68"/>
      <c r="F64" s="68" t="s">
        <v>146</v>
      </c>
      <c r="G64" s="68" t="s">
        <v>245</v>
      </c>
      <c r="H64" s="69" t="s">
        <v>54</v>
      </c>
      <c r="I64" s="68">
        <v>0</v>
      </c>
      <c r="J64" s="68">
        <v>0</v>
      </c>
      <c r="K64" s="68">
        <v>176510650</v>
      </c>
      <c r="L64" s="68">
        <v>1323774704.8000097</v>
      </c>
      <c r="M64" s="68">
        <f t="shared" si="0"/>
        <v>1500285354.8000097</v>
      </c>
      <c r="N64" s="70">
        <f>+VLOOKUP(G64,[9]Consolidado!$A$105:$D$241,4,0)</f>
        <v>501080492.12999994</v>
      </c>
      <c r="O64" s="71">
        <f t="shared" si="1"/>
        <v>0.33399012429658403</v>
      </c>
      <c r="P64" s="70">
        <f>+VLOOKUP(G64,[9]Consolidado!$A$105:$F$241,6,0)</f>
        <v>210835270</v>
      </c>
      <c r="Q64" s="71">
        <f t="shared" si="2"/>
        <v>0.14053011270519578</v>
      </c>
      <c r="R64" s="70">
        <v>105528034.62452644</v>
      </c>
      <c r="S64" s="71">
        <f t="shared" si="3"/>
        <v>7.0338642103584009E-2</v>
      </c>
      <c r="T64" s="72" t="s">
        <v>351</v>
      </c>
      <c r="U64" s="72" t="s">
        <v>108</v>
      </c>
    </row>
    <row r="65" spans="1:21" s="43" customFormat="1" ht="52.5" customHeight="1" x14ac:dyDescent="0.2">
      <c r="A65" s="67" t="s">
        <v>26</v>
      </c>
      <c r="B65" s="68" t="s">
        <v>27</v>
      </c>
      <c r="C65" s="68" t="s">
        <v>35</v>
      </c>
      <c r="D65" s="68" t="s">
        <v>29</v>
      </c>
      <c r="E65" s="68"/>
      <c r="F65" s="68" t="s">
        <v>146</v>
      </c>
      <c r="G65" s="68" t="s">
        <v>246</v>
      </c>
      <c r="H65" s="69" t="s">
        <v>247</v>
      </c>
      <c r="I65" s="68">
        <v>0</v>
      </c>
      <c r="J65" s="68">
        <v>0</v>
      </c>
      <c r="K65" s="68">
        <v>0</v>
      </c>
      <c r="L65" s="68">
        <v>113500000</v>
      </c>
      <c r="M65" s="68">
        <f t="shared" si="0"/>
        <v>113500000</v>
      </c>
      <c r="N65" s="70">
        <f>+VLOOKUP(G65,[9]Consolidado!$A$105:$D$241,4,0)</f>
        <v>0</v>
      </c>
      <c r="O65" s="71">
        <f t="shared" si="1"/>
        <v>0</v>
      </c>
      <c r="P65" s="70">
        <f>+VLOOKUP(G65,[9]Consolidado!$A$105:$F$241,6,0)</f>
        <v>0</v>
      </c>
      <c r="Q65" s="71">
        <f t="shared" si="2"/>
        <v>0</v>
      </c>
      <c r="R65" s="70">
        <v>0</v>
      </c>
      <c r="S65" s="71">
        <f t="shared" si="3"/>
        <v>0</v>
      </c>
      <c r="T65" s="72" t="s">
        <v>351</v>
      </c>
      <c r="U65" s="72" t="s">
        <v>108</v>
      </c>
    </row>
    <row r="66" spans="1:21" s="43" customFormat="1" ht="52.5" customHeight="1" x14ac:dyDescent="0.2">
      <c r="A66" s="67" t="s">
        <v>26</v>
      </c>
      <c r="B66" s="68" t="s">
        <v>27</v>
      </c>
      <c r="C66" s="68" t="s">
        <v>35</v>
      </c>
      <c r="D66" s="68" t="s">
        <v>29</v>
      </c>
      <c r="E66" s="68"/>
      <c r="F66" s="68" t="s">
        <v>146</v>
      </c>
      <c r="G66" s="68" t="s">
        <v>248</v>
      </c>
      <c r="H66" s="69" t="s">
        <v>127</v>
      </c>
      <c r="I66" s="68">
        <v>0</v>
      </c>
      <c r="J66" s="68">
        <v>0</v>
      </c>
      <c r="K66" s="68">
        <v>72362143</v>
      </c>
      <c r="L66" s="68">
        <v>40300000</v>
      </c>
      <c r="M66" s="68">
        <f t="shared" si="0"/>
        <v>112662143</v>
      </c>
      <c r="N66" s="70">
        <f>+VLOOKUP(G66,[9]Consolidado!$A$105:$D$241,4,0)</f>
        <v>100923429.28999999</v>
      </c>
      <c r="O66" s="71">
        <f t="shared" si="1"/>
        <v>0.89580604986361734</v>
      </c>
      <c r="P66" s="70">
        <f>+VLOOKUP(G66,[9]Consolidado!$A$105:$F$241,6,0)</f>
        <v>26803478.37733496</v>
      </c>
      <c r="Q66" s="71">
        <f t="shared" si="2"/>
        <v>0.23791024796443788</v>
      </c>
      <c r="R66" s="70">
        <v>0</v>
      </c>
      <c r="S66" s="71">
        <f t="shared" si="3"/>
        <v>0</v>
      </c>
      <c r="T66" s="72" t="s">
        <v>351</v>
      </c>
      <c r="U66" s="72" t="s">
        <v>108</v>
      </c>
    </row>
    <row r="67" spans="1:21" s="43" customFormat="1" ht="52.5" customHeight="1" x14ac:dyDescent="0.2">
      <c r="A67" s="67" t="s">
        <v>124</v>
      </c>
      <c r="B67" s="68" t="s">
        <v>27</v>
      </c>
      <c r="C67" s="68" t="s">
        <v>35</v>
      </c>
      <c r="D67" s="68" t="s">
        <v>29</v>
      </c>
      <c r="E67" s="68"/>
      <c r="F67" s="68" t="s">
        <v>146</v>
      </c>
      <c r="G67" s="68" t="s">
        <v>249</v>
      </c>
      <c r="H67" s="69" t="s">
        <v>99</v>
      </c>
      <c r="I67" s="68">
        <v>0</v>
      </c>
      <c r="J67" s="68">
        <v>0</v>
      </c>
      <c r="K67" s="68">
        <v>0</v>
      </c>
      <c r="L67" s="68">
        <v>19700000</v>
      </c>
      <c r="M67" s="68">
        <f t="shared" si="0"/>
        <v>19700000</v>
      </c>
      <c r="N67" s="70">
        <f>+VLOOKUP(G67,[9]Consolidado!$A$105:$D$241,4,0)</f>
        <v>15543400</v>
      </c>
      <c r="O67" s="71">
        <f t="shared" si="1"/>
        <v>0.789005076142132</v>
      </c>
      <c r="P67" s="70">
        <f>+VLOOKUP(G67,[9]Consolidado!$A$105:$F$241,6,0)</f>
        <v>15543400</v>
      </c>
      <c r="Q67" s="71">
        <f t="shared" si="2"/>
        <v>0.789005076142132</v>
      </c>
      <c r="R67" s="70">
        <v>3750442</v>
      </c>
      <c r="S67" s="71">
        <f t="shared" si="3"/>
        <v>0.19037776649746194</v>
      </c>
      <c r="T67" s="72" t="s">
        <v>351</v>
      </c>
      <c r="U67" s="72" t="s">
        <v>108</v>
      </c>
    </row>
    <row r="68" spans="1:21" s="43" customFormat="1" ht="52.5" customHeight="1" x14ac:dyDescent="0.2">
      <c r="A68" s="67" t="s">
        <v>26</v>
      </c>
      <c r="B68" s="68" t="s">
        <v>27</v>
      </c>
      <c r="C68" s="68" t="s">
        <v>35</v>
      </c>
      <c r="D68" s="68" t="s">
        <v>29</v>
      </c>
      <c r="E68" s="68"/>
      <c r="F68" s="68" t="s">
        <v>146</v>
      </c>
      <c r="G68" s="68" t="s">
        <v>250</v>
      </c>
      <c r="H68" s="69" t="s">
        <v>251</v>
      </c>
      <c r="I68" s="68">
        <v>0</v>
      </c>
      <c r="J68" s="68">
        <v>0</v>
      </c>
      <c r="K68" s="68">
        <v>0</v>
      </c>
      <c r="L68" s="68">
        <v>30000000</v>
      </c>
      <c r="M68" s="68">
        <f t="shared" si="0"/>
        <v>30000000</v>
      </c>
      <c r="N68" s="70">
        <f>+VLOOKUP(G68,[9]Consolidado!$A$105:$D$241,4,0)</f>
        <v>30000000</v>
      </c>
      <c r="O68" s="71">
        <f t="shared" si="1"/>
        <v>1</v>
      </c>
      <c r="P68" s="70">
        <f>+VLOOKUP(G68,[9]Consolidado!$A$105:$F$241,6,0)</f>
        <v>28153646.273332775</v>
      </c>
      <c r="Q68" s="71">
        <f t="shared" si="2"/>
        <v>0.9384548757777591</v>
      </c>
      <c r="R68" s="70">
        <v>0</v>
      </c>
      <c r="S68" s="71">
        <f t="shared" si="3"/>
        <v>0</v>
      </c>
      <c r="T68" s="72" t="s">
        <v>351</v>
      </c>
      <c r="U68" s="72" t="s">
        <v>55</v>
      </c>
    </row>
    <row r="69" spans="1:21" s="43" customFormat="1" ht="52.5" customHeight="1" x14ac:dyDescent="0.2">
      <c r="A69" s="67" t="s">
        <v>26</v>
      </c>
      <c r="B69" s="68" t="s">
        <v>27</v>
      </c>
      <c r="C69" s="68" t="s">
        <v>45</v>
      </c>
      <c r="D69" s="68" t="s">
        <v>29</v>
      </c>
      <c r="E69" s="68"/>
      <c r="F69" s="68" t="s">
        <v>146</v>
      </c>
      <c r="G69" s="68" t="s">
        <v>252</v>
      </c>
      <c r="H69" s="69" t="s">
        <v>56</v>
      </c>
      <c r="I69" s="68">
        <v>4720302</v>
      </c>
      <c r="J69" s="68">
        <v>8429280</v>
      </c>
      <c r="K69" s="68">
        <v>0</v>
      </c>
      <c r="L69" s="68">
        <v>0</v>
      </c>
      <c r="M69" s="68">
        <f t="shared" si="0"/>
        <v>4720302</v>
      </c>
      <c r="N69" s="70">
        <f>+VLOOKUP(G69,[9]Consolidado!$A$105:$D$241,4,0)</f>
        <v>4720302</v>
      </c>
      <c r="O69" s="71">
        <f t="shared" si="1"/>
        <v>1</v>
      </c>
      <c r="P69" s="70">
        <f>+VLOOKUP(G69,[9]Consolidado!$A$105:$F$241,6,0)</f>
        <v>0</v>
      </c>
      <c r="Q69" s="71">
        <f t="shared" si="2"/>
        <v>0</v>
      </c>
      <c r="R69" s="70">
        <v>0</v>
      </c>
      <c r="S69" s="71">
        <f t="shared" si="3"/>
        <v>0</v>
      </c>
      <c r="T69" s="72" t="s">
        <v>351</v>
      </c>
      <c r="U69" s="72" t="s">
        <v>109</v>
      </c>
    </row>
    <row r="70" spans="1:21" s="43" customFormat="1" ht="52.5" customHeight="1" x14ac:dyDescent="0.2">
      <c r="A70" s="67" t="s">
        <v>26</v>
      </c>
      <c r="B70" s="68" t="s">
        <v>27</v>
      </c>
      <c r="C70" s="68" t="s">
        <v>45</v>
      </c>
      <c r="D70" s="68" t="s">
        <v>29</v>
      </c>
      <c r="E70" s="68"/>
      <c r="F70" s="68" t="s">
        <v>146</v>
      </c>
      <c r="G70" s="68" t="s">
        <v>253</v>
      </c>
      <c r="H70" s="69" t="s">
        <v>57</v>
      </c>
      <c r="I70" s="68">
        <v>4720302</v>
      </c>
      <c r="J70" s="68">
        <v>8429280</v>
      </c>
      <c r="K70" s="68">
        <v>0</v>
      </c>
      <c r="L70" s="68">
        <v>0</v>
      </c>
      <c r="M70" s="68">
        <f t="shared" si="0"/>
        <v>4720302</v>
      </c>
      <c r="N70" s="70">
        <f>+VLOOKUP(G70,[9]Consolidado!$A$105:$D$241,4,0)</f>
        <v>4720302</v>
      </c>
      <c r="O70" s="71">
        <f t="shared" ref="O70:O126" si="4">+N70/M70</f>
        <v>1</v>
      </c>
      <c r="P70" s="70">
        <f>+VLOOKUP(G70,[9]Consolidado!$A$105:$F$241,6,0)</f>
        <v>4621824</v>
      </c>
      <c r="Q70" s="71">
        <f t="shared" ref="Q70:Q126" si="5">+P70/M70</f>
        <v>0.97913735180503281</v>
      </c>
      <c r="R70" s="70">
        <v>4621824</v>
      </c>
      <c r="S70" s="71">
        <f t="shared" ref="S70:S126" si="6">+R70/M70</f>
        <v>0.97913735180503281</v>
      </c>
      <c r="T70" s="72" t="s">
        <v>351</v>
      </c>
      <c r="U70" s="72" t="s">
        <v>109</v>
      </c>
    </row>
    <row r="71" spans="1:21" s="43" customFormat="1" ht="52.5" customHeight="1" x14ac:dyDescent="0.2">
      <c r="A71" s="67" t="s">
        <v>124</v>
      </c>
      <c r="B71" s="68" t="s">
        <v>27</v>
      </c>
      <c r="C71" s="68" t="s">
        <v>28</v>
      </c>
      <c r="D71" s="68" t="s">
        <v>29</v>
      </c>
      <c r="E71" s="68"/>
      <c r="F71" s="68" t="s">
        <v>146</v>
      </c>
      <c r="G71" s="68" t="s">
        <v>254</v>
      </c>
      <c r="H71" s="69" t="s">
        <v>255</v>
      </c>
      <c r="I71" s="68">
        <v>0</v>
      </c>
      <c r="J71" s="68">
        <v>0</v>
      </c>
      <c r="K71" s="68">
        <v>0</v>
      </c>
      <c r="L71" s="68">
        <v>0</v>
      </c>
      <c r="M71" s="68">
        <f t="shared" si="0"/>
        <v>0</v>
      </c>
      <c r="N71" s="70">
        <f>+VLOOKUP(G71,[9]Consolidado!$A$105:$D$241,4,0)</f>
        <v>0</v>
      </c>
      <c r="O71" s="71" t="e">
        <f t="shared" si="4"/>
        <v>#DIV/0!</v>
      </c>
      <c r="P71" s="70">
        <f>+VLOOKUP(G71,[9]Consolidado!$A$105:$F$241,6,0)</f>
        <v>0</v>
      </c>
      <c r="Q71" s="71" t="e">
        <f t="shared" si="5"/>
        <v>#DIV/0!</v>
      </c>
      <c r="R71" s="70">
        <v>0</v>
      </c>
      <c r="S71" s="71" t="e">
        <f t="shared" si="6"/>
        <v>#DIV/0!</v>
      </c>
      <c r="T71" s="72" t="s">
        <v>351</v>
      </c>
      <c r="U71" s="72" t="s">
        <v>109</v>
      </c>
    </row>
    <row r="72" spans="1:21" s="43" customFormat="1" ht="52.5" customHeight="1" x14ac:dyDescent="0.2">
      <c r="A72" s="67" t="s">
        <v>26</v>
      </c>
      <c r="B72" s="68" t="s">
        <v>27</v>
      </c>
      <c r="C72" s="68" t="s">
        <v>28</v>
      </c>
      <c r="D72" s="68" t="s">
        <v>29</v>
      </c>
      <c r="E72" s="68"/>
      <c r="F72" s="68" t="s">
        <v>146</v>
      </c>
      <c r="G72" s="68" t="s">
        <v>256</v>
      </c>
      <c r="H72" s="69" t="s">
        <v>56</v>
      </c>
      <c r="I72" s="68">
        <v>34910026</v>
      </c>
      <c r="J72" s="68">
        <v>40741520</v>
      </c>
      <c r="K72" s="68">
        <v>0</v>
      </c>
      <c r="L72" s="68">
        <v>0</v>
      </c>
      <c r="M72" s="68">
        <f t="shared" ref="M72:M131" si="7">+I72+K72+L72</f>
        <v>34910026</v>
      </c>
      <c r="N72" s="70">
        <f>+VLOOKUP(G72,[9]Consolidado!$A$105:$D$241,4,0)</f>
        <v>34910026</v>
      </c>
      <c r="O72" s="71">
        <f t="shared" si="4"/>
        <v>1</v>
      </c>
      <c r="P72" s="70">
        <f>+VLOOKUP(G72,[9]Consolidado!$A$105:$F$241,6,0)</f>
        <v>27103519</v>
      </c>
      <c r="Q72" s="71">
        <f t="shared" si="5"/>
        <v>0.77638209149428883</v>
      </c>
      <c r="R72" s="70">
        <v>21913629.800000001</v>
      </c>
      <c r="S72" s="71">
        <f t="shared" si="6"/>
        <v>0.62771737265391903</v>
      </c>
      <c r="T72" s="72" t="s">
        <v>351</v>
      </c>
      <c r="U72" s="72" t="s">
        <v>109</v>
      </c>
    </row>
    <row r="73" spans="1:21" s="43" customFormat="1" ht="52.5" customHeight="1" x14ac:dyDescent="0.2">
      <c r="A73" s="67" t="s">
        <v>26</v>
      </c>
      <c r="B73" s="68" t="s">
        <v>27</v>
      </c>
      <c r="C73" s="68" t="s">
        <v>28</v>
      </c>
      <c r="D73" s="68" t="s">
        <v>29</v>
      </c>
      <c r="E73" s="68"/>
      <c r="F73" s="68" t="s">
        <v>146</v>
      </c>
      <c r="G73" s="68" t="s">
        <v>257</v>
      </c>
      <c r="H73" s="69" t="s">
        <v>57</v>
      </c>
      <c r="I73" s="68">
        <v>24682705</v>
      </c>
      <c r="J73" s="68">
        <v>26692720</v>
      </c>
      <c r="K73" s="68">
        <v>0</v>
      </c>
      <c r="L73" s="68">
        <v>0</v>
      </c>
      <c r="M73" s="68">
        <f t="shared" si="7"/>
        <v>24682705</v>
      </c>
      <c r="N73" s="70">
        <f>+VLOOKUP(G73,[9]Consolidado!$A$105:$D$241,4,0)</f>
        <v>24682705</v>
      </c>
      <c r="O73" s="71">
        <f t="shared" si="4"/>
        <v>1</v>
      </c>
      <c r="P73" s="70">
        <f>+VLOOKUP(G73,[9]Consolidado!$A$105:$F$241,6,0)</f>
        <v>13470362</v>
      </c>
      <c r="Q73" s="71">
        <f t="shared" si="5"/>
        <v>0.54574091453914797</v>
      </c>
      <c r="R73" s="70">
        <v>13470362</v>
      </c>
      <c r="S73" s="71">
        <f t="shared" si="6"/>
        <v>0.54574091453914797</v>
      </c>
      <c r="T73" s="72" t="s">
        <v>351</v>
      </c>
      <c r="U73" s="72" t="s">
        <v>109</v>
      </c>
    </row>
    <row r="74" spans="1:21" s="43" customFormat="1" ht="52.5" customHeight="1" x14ac:dyDescent="0.2">
      <c r="A74" s="67" t="s">
        <v>26</v>
      </c>
      <c r="B74" s="68" t="s">
        <v>27</v>
      </c>
      <c r="C74" s="68" t="s">
        <v>28</v>
      </c>
      <c r="D74" s="68" t="s">
        <v>29</v>
      </c>
      <c r="E74" s="68" t="s">
        <v>34</v>
      </c>
      <c r="F74" s="67" t="s">
        <v>145</v>
      </c>
      <c r="G74" s="68" t="s">
        <v>258</v>
      </c>
      <c r="H74" s="69" t="s">
        <v>259</v>
      </c>
      <c r="I74" s="68">
        <v>0</v>
      </c>
      <c r="J74" s="68">
        <v>0</v>
      </c>
      <c r="K74" s="68">
        <v>171749763.32999998</v>
      </c>
      <c r="L74" s="68">
        <v>0</v>
      </c>
      <c r="M74" s="68">
        <f t="shared" si="7"/>
        <v>171749763.32999998</v>
      </c>
      <c r="N74" s="70">
        <f>+VLOOKUP(G74,[9]Consolidado!$A$105:$D$241,4,0)</f>
        <v>171749763.32999998</v>
      </c>
      <c r="O74" s="71">
        <f t="shared" si="4"/>
        <v>1</v>
      </c>
      <c r="P74" s="70">
        <f>+VLOOKUP(G74,[9]Consolidado!$A$105:$F$241,6,0)</f>
        <v>171408476.32999998</v>
      </c>
      <c r="Q74" s="71">
        <f t="shared" si="5"/>
        <v>0.99801288226904716</v>
      </c>
      <c r="R74" s="70">
        <v>69269501</v>
      </c>
      <c r="S74" s="71">
        <f t="shared" si="6"/>
        <v>0.40331642767335629</v>
      </c>
      <c r="T74" s="72" t="s">
        <v>351</v>
      </c>
      <c r="U74" s="72" t="s">
        <v>109</v>
      </c>
    </row>
    <row r="75" spans="1:21" s="43" customFormat="1" ht="52.5" customHeight="1" x14ac:dyDescent="0.2">
      <c r="A75" s="67" t="s">
        <v>26</v>
      </c>
      <c r="B75" s="68" t="s">
        <v>27</v>
      </c>
      <c r="C75" s="68" t="s">
        <v>28</v>
      </c>
      <c r="D75" s="68" t="s">
        <v>29</v>
      </c>
      <c r="E75" s="68" t="s">
        <v>34</v>
      </c>
      <c r="F75" s="67" t="s">
        <v>145</v>
      </c>
      <c r="G75" s="68" t="s">
        <v>260</v>
      </c>
      <c r="H75" s="69" t="s">
        <v>261</v>
      </c>
      <c r="I75" s="68">
        <v>18076730</v>
      </c>
      <c r="J75" s="68">
        <v>19668320</v>
      </c>
      <c r="K75" s="68">
        <v>54605920</v>
      </c>
      <c r="L75" s="68">
        <v>0</v>
      </c>
      <c r="M75" s="68">
        <f t="shared" si="7"/>
        <v>72682650</v>
      </c>
      <c r="N75" s="70">
        <f>+VLOOKUP(G75,[9]Consolidado!$A$105:$D$241,4,0)</f>
        <v>72682650</v>
      </c>
      <c r="O75" s="71">
        <f t="shared" si="4"/>
        <v>1</v>
      </c>
      <c r="P75" s="70">
        <f>+VLOOKUP(G75,[9]Consolidado!$A$105:$F$241,6,0)</f>
        <v>55296000.5</v>
      </c>
      <c r="Q75" s="71">
        <f t="shared" si="5"/>
        <v>0.76078679712421049</v>
      </c>
      <c r="R75" s="70">
        <v>23933080</v>
      </c>
      <c r="S75" s="71">
        <f t="shared" si="6"/>
        <v>0.32928188501657546</v>
      </c>
      <c r="T75" s="72" t="s">
        <v>351</v>
      </c>
      <c r="U75" s="72" t="s">
        <v>109</v>
      </c>
    </row>
    <row r="76" spans="1:21" s="43" customFormat="1" ht="52.5" customHeight="1" x14ac:dyDescent="0.2">
      <c r="A76" s="67" t="s">
        <v>26</v>
      </c>
      <c r="B76" s="68" t="s">
        <v>27</v>
      </c>
      <c r="C76" s="68" t="s">
        <v>32</v>
      </c>
      <c r="D76" s="68" t="s">
        <v>29</v>
      </c>
      <c r="E76" s="68"/>
      <c r="F76" s="68" t="s">
        <v>146</v>
      </c>
      <c r="G76" s="68" t="s">
        <v>262</v>
      </c>
      <c r="H76" s="69" t="s">
        <v>263</v>
      </c>
      <c r="I76" s="68">
        <v>1891792.5</v>
      </c>
      <c r="J76" s="68">
        <v>10536600</v>
      </c>
      <c r="K76" s="68">
        <v>0</v>
      </c>
      <c r="L76" s="68">
        <v>0</v>
      </c>
      <c r="M76" s="68">
        <f t="shared" si="7"/>
        <v>1891792.5</v>
      </c>
      <c r="N76" s="70">
        <f>+VLOOKUP(G76,[9]Consolidado!$A$105:$D$241,4,0)</f>
        <v>1891792.5</v>
      </c>
      <c r="O76" s="71">
        <f t="shared" si="4"/>
        <v>1</v>
      </c>
      <c r="P76" s="70">
        <f>+VLOOKUP(G76,[9]Consolidado!$A$105:$F$241,6,0)</f>
        <v>0</v>
      </c>
      <c r="Q76" s="71">
        <f t="shared" si="5"/>
        <v>0</v>
      </c>
      <c r="R76" s="70">
        <v>0</v>
      </c>
      <c r="S76" s="71">
        <f t="shared" si="6"/>
        <v>0</v>
      </c>
      <c r="T76" s="72" t="s">
        <v>351</v>
      </c>
      <c r="U76" s="72" t="s">
        <v>109</v>
      </c>
    </row>
    <row r="77" spans="1:21" s="43" customFormat="1" ht="52.5" customHeight="1" x14ac:dyDescent="0.2">
      <c r="A77" s="67" t="s">
        <v>26</v>
      </c>
      <c r="B77" s="68" t="s">
        <v>27</v>
      </c>
      <c r="C77" s="68" t="s">
        <v>32</v>
      </c>
      <c r="D77" s="68" t="s">
        <v>29</v>
      </c>
      <c r="E77" s="68"/>
      <c r="F77" s="68" t="s">
        <v>146</v>
      </c>
      <c r="G77" s="68" t="s">
        <v>264</v>
      </c>
      <c r="H77" s="69" t="s">
        <v>57</v>
      </c>
      <c r="I77" s="68">
        <v>1891792.5</v>
      </c>
      <c r="J77" s="68">
        <v>10536600</v>
      </c>
      <c r="K77" s="68">
        <v>0</v>
      </c>
      <c r="L77" s="68">
        <v>0</v>
      </c>
      <c r="M77" s="68">
        <f t="shared" si="7"/>
        <v>1891792.5</v>
      </c>
      <c r="N77" s="70">
        <f>+VLOOKUP(G77,[9]Consolidado!$A$105:$D$241,4,0)</f>
        <v>1891792.5</v>
      </c>
      <c r="O77" s="71">
        <f t="shared" si="4"/>
        <v>1</v>
      </c>
      <c r="P77" s="70">
        <f>+VLOOKUP(G77,[9]Consolidado!$A$105:$F$241,6,0)</f>
        <v>0</v>
      </c>
      <c r="Q77" s="71">
        <f t="shared" si="5"/>
        <v>0</v>
      </c>
      <c r="R77" s="70">
        <v>0</v>
      </c>
      <c r="S77" s="71">
        <f t="shared" si="6"/>
        <v>0</v>
      </c>
      <c r="T77" s="72" t="s">
        <v>351</v>
      </c>
      <c r="U77" s="72" t="s">
        <v>109</v>
      </c>
    </row>
    <row r="78" spans="1:21" s="43" customFormat="1" ht="52.5" customHeight="1" x14ac:dyDescent="0.2">
      <c r="A78" s="67" t="s">
        <v>26</v>
      </c>
      <c r="B78" s="68" t="s">
        <v>27</v>
      </c>
      <c r="C78" s="68" t="s">
        <v>48</v>
      </c>
      <c r="D78" s="68" t="s">
        <v>29</v>
      </c>
      <c r="E78" s="68"/>
      <c r="F78" s="68" t="s">
        <v>146</v>
      </c>
      <c r="G78" s="68" t="s">
        <v>265</v>
      </c>
      <c r="H78" s="69" t="s">
        <v>56</v>
      </c>
      <c r="I78" s="68">
        <v>9458962.5</v>
      </c>
      <c r="J78" s="68">
        <v>7024400</v>
      </c>
      <c r="K78" s="68">
        <v>0</v>
      </c>
      <c r="L78" s="68">
        <v>0</v>
      </c>
      <c r="M78" s="68">
        <f t="shared" si="7"/>
        <v>9458962.5</v>
      </c>
      <c r="N78" s="70">
        <f>+VLOOKUP(G78,[9]Consolidado!$A$105:$D$241,4,0)</f>
        <v>9458963</v>
      </c>
      <c r="O78" s="71">
        <f t="shared" si="4"/>
        <v>1.00000005285992</v>
      </c>
      <c r="P78" s="70">
        <f>+VLOOKUP(G78,[9]Consolidado!$A$105:$F$241,6,0)</f>
        <v>7218651</v>
      </c>
      <c r="Q78" s="71">
        <f t="shared" si="5"/>
        <v>0.76315462715916249</v>
      </c>
      <c r="R78" s="70">
        <v>7218651</v>
      </c>
      <c r="S78" s="71">
        <f t="shared" si="6"/>
        <v>0.76315462715916249</v>
      </c>
      <c r="T78" s="72" t="s">
        <v>351</v>
      </c>
      <c r="U78" s="72" t="s">
        <v>109</v>
      </c>
    </row>
    <row r="79" spans="1:21" s="43" customFormat="1" ht="52.5" customHeight="1" x14ac:dyDescent="0.2">
      <c r="A79" s="67" t="s">
        <v>26</v>
      </c>
      <c r="B79" s="68" t="s">
        <v>27</v>
      </c>
      <c r="C79" s="68" t="s">
        <v>48</v>
      </c>
      <c r="D79" s="68" t="s">
        <v>29</v>
      </c>
      <c r="E79" s="68"/>
      <c r="F79" s="68" t="s">
        <v>146</v>
      </c>
      <c r="G79" s="68" t="s">
        <v>266</v>
      </c>
      <c r="H79" s="69" t="s">
        <v>57</v>
      </c>
      <c r="I79" s="68">
        <v>12611950</v>
      </c>
      <c r="J79" s="68">
        <v>4214640</v>
      </c>
      <c r="K79" s="68">
        <v>0</v>
      </c>
      <c r="L79" s="68">
        <v>0</v>
      </c>
      <c r="M79" s="68">
        <f t="shared" si="7"/>
        <v>12611950</v>
      </c>
      <c r="N79" s="70">
        <f>+VLOOKUP(G79,[9]Consolidado!$A$105:$D$241,4,0)</f>
        <v>12611950</v>
      </c>
      <c r="O79" s="71">
        <f t="shared" si="4"/>
        <v>1</v>
      </c>
      <c r="P79" s="70">
        <f>+VLOOKUP(G79,[9]Consolidado!$A$105:$F$241,6,0)</f>
        <v>3867147</v>
      </c>
      <c r="Q79" s="71">
        <f t="shared" si="5"/>
        <v>0.30662562093887147</v>
      </c>
      <c r="R79" s="70">
        <v>3867147</v>
      </c>
      <c r="S79" s="71">
        <f t="shared" si="6"/>
        <v>0.30662562093887147</v>
      </c>
      <c r="T79" s="72" t="s">
        <v>351</v>
      </c>
      <c r="U79" s="72" t="s">
        <v>109</v>
      </c>
    </row>
    <row r="80" spans="1:21" s="43" customFormat="1" ht="52.5" customHeight="1" x14ac:dyDescent="0.2">
      <c r="A80" s="67" t="s">
        <v>26</v>
      </c>
      <c r="B80" s="68" t="s">
        <v>27</v>
      </c>
      <c r="C80" s="68" t="s">
        <v>36</v>
      </c>
      <c r="D80" s="68" t="s">
        <v>361</v>
      </c>
      <c r="E80" s="68"/>
      <c r="F80" s="67" t="s">
        <v>145</v>
      </c>
      <c r="G80" s="68" t="s">
        <v>267</v>
      </c>
      <c r="H80" s="69" t="s">
        <v>268</v>
      </c>
      <c r="I80" s="68">
        <v>0</v>
      </c>
      <c r="J80" s="68">
        <v>0</v>
      </c>
      <c r="K80" s="68">
        <v>220499888</v>
      </c>
      <c r="L80" s="68">
        <v>0</v>
      </c>
      <c r="M80" s="68">
        <f t="shared" si="7"/>
        <v>220499888</v>
      </c>
      <c r="N80" s="70">
        <f>+VLOOKUP(G80,[9]Consolidado!$A$105:$D$241,4,0)</f>
        <v>220499888</v>
      </c>
      <c r="O80" s="71">
        <f t="shared" si="4"/>
        <v>1</v>
      </c>
      <c r="P80" s="70">
        <f>+VLOOKUP(G80,[9]Consolidado!$A$105:$F$241,6,0)</f>
        <v>220416555</v>
      </c>
      <c r="Q80" s="71">
        <f t="shared" si="5"/>
        <v>0.99962207237039502</v>
      </c>
      <c r="R80" s="70">
        <v>94999950</v>
      </c>
      <c r="S80" s="71">
        <f t="shared" si="6"/>
        <v>0.43083899434905837</v>
      </c>
      <c r="T80" s="72" t="s">
        <v>351</v>
      </c>
      <c r="U80" s="72" t="s">
        <v>109</v>
      </c>
    </row>
    <row r="81" spans="1:21" s="43" customFormat="1" ht="52.5" customHeight="1" x14ac:dyDescent="0.2">
      <c r="A81" s="67" t="s">
        <v>23</v>
      </c>
      <c r="B81" s="68" t="s">
        <v>27</v>
      </c>
      <c r="C81" s="68" t="s">
        <v>37</v>
      </c>
      <c r="D81" s="68" t="s">
        <v>29</v>
      </c>
      <c r="E81" s="68" t="s">
        <v>362</v>
      </c>
      <c r="F81" s="67" t="s">
        <v>145</v>
      </c>
      <c r="G81" s="68" t="s">
        <v>269</v>
      </c>
      <c r="H81" s="69" t="s">
        <v>270</v>
      </c>
      <c r="I81" s="68">
        <v>0</v>
      </c>
      <c r="J81" s="68">
        <v>0</v>
      </c>
      <c r="K81" s="68">
        <v>0</v>
      </c>
      <c r="L81" s="68">
        <v>611979887.81210995</v>
      </c>
      <c r="M81" s="68">
        <f t="shared" si="7"/>
        <v>611979887.81210995</v>
      </c>
      <c r="N81" s="70">
        <f>+VLOOKUP(G81,[9]Consolidado!$A$105:$D$241,4,0)</f>
        <v>0</v>
      </c>
      <c r="O81" s="71">
        <f t="shared" si="4"/>
        <v>0</v>
      </c>
      <c r="P81" s="70">
        <f>+VLOOKUP(G81,[9]Consolidado!$A$105:$F$241,6,0)</f>
        <v>0</v>
      </c>
      <c r="Q81" s="71">
        <f t="shared" si="5"/>
        <v>0</v>
      </c>
      <c r="R81" s="70">
        <v>0</v>
      </c>
      <c r="S81" s="71">
        <f t="shared" si="6"/>
        <v>0</v>
      </c>
      <c r="T81" s="72" t="s">
        <v>351</v>
      </c>
      <c r="U81" s="72" t="s">
        <v>110</v>
      </c>
    </row>
    <row r="82" spans="1:21" s="43" customFormat="1" ht="52.5" customHeight="1" x14ac:dyDescent="0.2">
      <c r="A82" s="67" t="s">
        <v>23</v>
      </c>
      <c r="B82" s="68" t="s">
        <v>27</v>
      </c>
      <c r="C82" s="68" t="s">
        <v>37</v>
      </c>
      <c r="D82" s="68" t="s">
        <v>29</v>
      </c>
      <c r="E82" s="68"/>
      <c r="F82" s="68" t="s">
        <v>146</v>
      </c>
      <c r="G82" s="68" t="s">
        <v>271</v>
      </c>
      <c r="H82" s="69" t="s">
        <v>272</v>
      </c>
      <c r="I82" s="68">
        <v>0</v>
      </c>
      <c r="J82" s="68">
        <v>0</v>
      </c>
      <c r="K82" s="68">
        <v>0</v>
      </c>
      <c r="L82" s="68">
        <v>110000000</v>
      </c>
      <c r="M82" s="68">
        <f t="shared" si="7"/>
        <v>110000000</v>
      </c>
      <c r="N82" s="70">
        <f>+VLOOKUP(G82,[9]Consolidado!$A$105:$D$241,4,0)</f>
        <v>41826767.200000003</v>
      </c>
      <c r="O82" s="71">
        <f t="shared" si="4"/>
        <v>0.38024333818181821</v>
      </c>
      <c r="P82" s="70">
        <f>+VLOOKUP(G82,[9]Consolidado!$A$105:$F$241,6,0)</f>
        <v>500000</v>
      </c>
      <c r="Q82" s="71">
        <f t="shared" si="5"/>
        <v>4.5454545454545452E-3</v>
      </c>
      <c r="R82" s="70">
        <v>0</v>
      </c>
      <c r="S82" s="71">
        <f t="shared" si="6"/>
        <v>0</v>
      </c>
      <c r="T82" s="72" t="s">
        <v>351</v>
      </c>
      <c r="U82" s="72" t="s">
        <v>110</v>
      </c>
    </row>
    <row r="83" spans="1:21" s="43" customFormat="1" ht="52.5" customHeight="1" x14ac:dyDescent="0.2">
      <c r="A83" s="67" t="s">
        <v>97</v>
      </c>
      <c r="B83" s="68" t="s">
        <v>27</v>
      </c>
      <c r="C83" s="68" t="s">
        <v>45</v>
      </c>
      <c r="D83" s="68" t="s">
        <v>29</v>
      </c>
      <c r="E83" s="68"/>
      <c r="F83" s="68" t="s">
        <v>146</v>
      </c>
      <c r="G83" s="68" t="s">
        <v>273</v>
      </c>
      <c r="H83" s="69" t="s">
        <v>274</v>
      </c>
      <c r="I83" s="68">
        <v>69081096</v>
      </c>
      <c r="J83" s="68">
        <v>118009920</v>
      </c>
      <c r="K83" s="68">
        <v>25547321</v>
      </c>
      <c r="L83" s="68">
        <v>0</v>
      </c>
      <c r="M83" s="68">
        <f t="shared" si="7"/>
        <v>94628417</v>
      </c>
      <c r="N83" s="70">
        <f>+VLOOKUP(G83,[9]Consolidado!$A$105:$D$241,4,0)</f>
        <v>94628417</v>
      </c>
      <c r="O83" s="71">
        <f t="shared" si="4"/>
        <v>1</v>
      </c>
      <c r="P83" s="70">
        <f>+VLOOKUP(G83,[9]Consolidado!$A$105:$F$241,6,0)</f>
        <v>57710253</v>
      </c>
      <c r="Q83" s="71">
        <f t="shared" si="5"/>
        <v>0.60986176065906295</v>
      </c>
      <c r="R83" s="70">
        <v>52234580.200000003</v>
      </c>
      <c r="S83" s="71">
        <f t="shared" si="6"/>
        <v>0.55199676646815299</v>
      </c>
      <c r="T83" s="72" t="s">
        <v>351</v>
      </c>
      <c r="U83" s="72" t="s">
        <v>111</v>
      </c>
    </row>
    <row r="84" spans="1:21" s="43" customFormat="1" ht="52.5" customHeight="1" x14ac:dyDescent="0.2">
      <c r="A84" s="67" t="s">
        <v>97</v>
      </c>
      <c r="B84" s="68" t="s">
        <v>27</v>
      </c>
      <c r="C84" s="68" t="s">
        <v>28</v>
      </c>
      <c r="D84" s="68" t="s">
        <v>29</v>
      </c>
      <c r="E84" s="68"/>
      <c r="F84" s="68" t="s">
        <v>146</v>
      </c>
      <c r="G84" s="68" t="s">
        <v>275</v>
      </c>
      <c r="H84" s="69" t="s">
        <v>68</v>
      </c>
      <c r="I84" s="68">
        <v>64559750</v>
      </c>
      <c r="J84" s="68">
        <v>70244000</v>
      </c>
      <c r="K84" s="68">
        <v>0</v>
      </c>
      <c r="L84" s="68">
        <v>0</v>
      </c>
      <c r="M84" s="68">
        <f t="shared" si="7"/>
        <v>64559750</v>
      </c>
      <c r="N84" s="70">
        <f>+VLOOKUP(G84,[9]Consolidado!$A$105:$D$241,4,0)</f>
        <v>64559750</v>
      </c>
      <c r="O84" s="71">
        <f t="shared" si="4"/>
        <v>1</v>
      </c>
      <c r="P84" s="70">
        <f>+VLOOKUP(G84,[9]Consolidado!$A$105:$F$241,6,0)</f>
        <v>33494485</v>
      </c>
      <c r="Q84" s="71">
        <f t="shared" si="5"/>
        <v>0.51881373456371815</v>
      </c>
      <c r="R84" s="70">
        <v>35234859.000007629</v>
      </c>
      <c r="S84" s="71">
        <f t="shared" si="6"/>
        <v>0.54577130487660852</v>
      </c>
      <c r="T84" s="72" t="s">
        <v>351</v>
      </c>
      <c r="U84" s="72" t="s">
        <v>111</v>
      </c>
    </row>
    <row r="85" spans="1:21" s="43" customFormat="1" ht="52.5" customHeight="1" x14ac:dyDescent="0.2">
      <c r="A85" s="67" t="s">
        <v>23</v>
      </c>
      <c r="B85" s="68" t="s">
        <v>27</v>
      </c>
      <c r="C85" s="68" t="s">
        <v>28</v>
      </c>
      <c r="D85" s="68" t="s">
        <v>29</v>
      </c>
      <c r="E85" s="68"/>
      <c r="F85" s="68" t="s">
        <v>146</v>
      </c>
      <c r="G85" s="68" t="s">
        <v>276</v>
      </c>
      <c r="H85" s="69" t="s">
        <v>277</v>
      </c>
      <c r="I85" s="68">
        <v>52547800</v>
      </c>
      <c r="J85" s="68">
        <v>56195200</v>
      </c>
      <c r="K85" s="68">
        <v>0</v>
      </c>
      <c r="L85" s="68">
        <v>0</v>
      </c>
      <c r="M85" s="68">
        <f t="shared" si="7"/>
        <v>52547800</v>
      </c>
      <c r="N85" s="70">
        <f>+VLOOKUP(G85,[9]Consolidado!$A$105:$D$241,4,0)</f>
        <v>39335850</v>
      </c>
      <c r="O85" s="71">
        <f t="shared" si="4"/>
        <v>0.74857272806853947</v>
      </c>
      <c r="P85" s="70">
        <f>+VLOOKUP(G85,[9]Consolidado!$A$105:$F$241,6,0)</f>
        <v>38563108</v>
      </c>
      <c r="Q85" s="71">
        <f t="shared" si="5"/>
        <v>0.73386722184373088</v>
      </c>
      <c r="R85" s="70">
        <v>38563108</v>
      </c>
      <c r="S85" s="71">
        <f t="shared" si="6"/>
        <v>0.73386722184373088</v>
      </c>
      <c r="T85" s="72" t="s">
        <v>351</v>
      </c>
      <c r="U85" s="72" t="s">
        <v>111</v>
      </c>
    </row>
    <row r="86" spans="1:21" s="43" customFormat="1" ht="52.5" customHeight="1" x14ac:dyDescent="0.2">
      <c r="A86" s="67" t="s">
        <v>23</v>
      </c>
      <c r="B86" s="68" t="s">
        <v>27</v>
      </c>
      <c r="C86" s="68" t="s">
        <v>28</v>
      </c>
      <c r="D86" s="68" t="s">
        <v>29</v>
      </c>
      <c r="E86" s="68"/>
      <c r="F86" s="68" t="s">
        <v>146</v>
      </c>
      <c r="G86" s="68" t="s">
        <v>278</v>
      </c>
      <c r="H86" s="69" t="s">
        <v>69</v>
      </c>
      <c r="I86" s="68">
        <v>67010005.5</v>
      </c>
      <c r="J86" s="68">
        <v>54232500</v>
      </c>
      <c r="K86" s="68">
        <v>41025250.200000003</v>
      </c>
      <c r="L86" s="68">
        <v>0</v>
      </c>
      <c r="M86" s="68">
        <f t="shared" si="7"/>
        <v>108035255.7</v>
      </c>
      <c r="N86" s="70">
        <f>+VLOOKUP(G86,[9]Consolidado!$A$105:$D$241,4,0)</f>
        <v>45417467.200000003</v>
      </c>
      <c r="O86" s="71">
        <f t="shared" si="4"/>
        <v>0.42039486930191067</v>
      </c>
      <c r="P86" s="70">
        <f>+VLOOKUP(G86,[9]Consolidado!$A$105:$F$241,6,0)</f>
        <v>43660580.200000003</v>
      </c>
      <c r="Q86" s="71">
        <f t="shared" si="5"/>
        <v>0.40413270572746929</v>
      </c>
      <c r="R86" s="70">
        <v>18068026</v>
      </c>
      <c r="S86" s="71">
        <f t="shared" si="6"/>
        <v>0.16724194229865649</v>
      </c>
      <c r="T86" s="72" t="s">
        <v>351</v>
      </c>
      <c r="U86" s="72" t="s">
        <v>111</v>
      </c>
    </row>
    <row r="87" spans="1:21" s="43" customFormat="1" ht="52.5" customHeight="1" x14ac:dyDescent="0.2">
      <c r="A87" s="67" t="s">
        <v>26</v>
      </c>
      <c r="B87" s="68" t="s">
        <v>27</v>
      </c>
      <c r="C87" s="68" t="s">
        <v>47</v>
      </c>
      <c r="D87" s="68" t="s">
        <v>29</v>
      </c>
      <c r="E87" s="68"/>
      <c r="F87" s="68" t="s">
        <v>146</v>
      </c>
      <c r="G87" s="68" t="s">
        <v>279</v>
      </c>
      <c r="H87" s="69" t="s">
        <v>100</v>
      </c>
      <c r="I87" s="68">
        <v>126418305</v>
      </c>
      <c r="J87" s="68">
        <v>73053760</v>
      </c>
      <c r="K87" s="68">
        <v>255875598</v>
      </c>
      <c r="L87" s="68">
        <v>0</v>
      </c>
      <c r="M87" s="68">
        <f t="shared" si="7"/>
        <v>382293903</v>
      </c>
      <c r="N87" s="70">
        <f>+VLOOKUP(G87,[9]Consolidado!$A$105:$D$241,4,0)</f>
        <v>382293903</v>
      </c>
      <c r="O87" s="71">
        <f t="shared" si="4"/>
        <v>1</v>
      </c>
      <c r="P87" s="70">
        <f>+VLOOKUP(G87,[9]Consolidado!$A$105:$F$241,6,0)</f>
        <v>288186088.39999998</v>
      </c>
      <c r="Q87" s="71">
        <f t="shared" si="5"/>
        <v>0.75383385959990046</v>
      </c>
      <c r="R87" s="70">
        <v>151562951</v>
      </c>
      <c r="S87" s="71">
        <f t="shared" si="6"/>
        <v>0.39645662619945055</v>
      </c>
      <c r="T87" s="72" t="s">
        <v>351</v>
      </c>
      <c r="U87" s="72" t="s">
        <v>111</v>
      </c>
    </row>
    <row r="88" spans="1:21" s="43" customFormat="1" ht="52.5" customHeight="1" x14ac:dyDescent="0.2">
      <c r="A88" s="67" t="s">
        <v>26</v>
      </c>
      <c r="B88" s="68" t="s">
        <v>27</v>
      </c>
      <c r="C88" s="68" t="s">
        <v>47</v>
      </c>
      <c r="D88" s="68" t="s">
        <v>29</v>
      </c>
      <c r="E88" s="68"/>
      <c r="F88" s="68" t="s">
        <v>146</v>
      </c>
      <c r="G88" s="68" t="s">
        <v>280</v>
      </c>
      <c r="H88" s="69" t="s">
        <v>58</v>
      </c>
      <c r="I88" s="68">
        <v>17176132.5</v>
      </c>
      <c r="J88" s="68">
        <v>10536600</v>
      </c>
      <c r="K88" s="68">
        <v>42645933</v>
      </c>
      <c r="L88" s="68">
        <v>0</v>
      </c>
      <c r="M88" s="68">
        <f t="shared" si="7"/>
        <v>59822065.5</v>
      </c>
      <c r="N88" s="70">
        <f>+VLOOKUP(G88,[9]Consolidado!$A$105:$D$241,4,0)</f>
        <v>59822066</v>
      </c>
      <c r="O88" s="71">
        <f t="shared" si="4"/>
        <v>1.00000000835812</v>
      </c>
      <c r="P88" s="70">
        <f>+VLOOKUP(G88,[9]Consolidado!$A$105:$F$241,6,0)</f>
        <v>50765938</v>
      </c>
      <c r="Q88" s="71">
        <f t="shared" si="5"/>
        <v>0.84861559987426383</v>
      </c>
      <c r="R88" s="70">
        <v>27633750</v>
      </c>
      <c r="S88" s="71">
        <f t="shared" si="6"/>
        <v>0.46193239516278489</v>
      </c>
      <c r="T88" s="72" t="s">
        <v>351</v>
      </c>
      <c r="U88" s="72" t="s">
        <v>111</v>
      </c>
    </row>
    <row r="89" spans="1:21" s="43" customFormat="1" ht="52.5" customHeight="1" x14ac:dyDescent="0.2">
      <c r="A89" s="67" t="s">
        <v>26</v>
      </c>
      <c r="B89" s="68" t="s">
        <v>27</v>
      </c>
      <c r="C89" s="68" t="s">
        <v>47</v>
      </c>
      <c r="D89" s="68" t="s">
        <v>29</v>
      </c>
      <c r="E89" s="68"/>
      <c r="F89" s="68" t="s">
        <v>146</v>
      </c>
      <c r="G89" s="68" t="s">
        <v>281</v>
      </c>
      <c r="H89" s="69" t="s">
        <v>59</v>
      </c>
      <c r="I89" s="68">
        <v>786717</v>
      </c>
      <c r="J89" s="68">
        <v>1404880</v>
      </c>
      <c r="K89" s="68">
        <v>42645933</v>
      </c>
      <c r="L89" s="68">
        <v>0</v>
      </c>
      <c r="M89" s="68">
        <f t="shared" si="7"/>
        <v>43432650</v>
      </c>
      <c r="N89" s="70">
        <f>+VLOOKUP(G89,[9]Consolidado!$A$105:$D$241,4,0)</f>
        <v>43432650</v>
      </c>
      <c r="O89" s="71">
        <f t="shared" si="4"/>
        <v>1</v>
      </c>
      <c r="P89" s="70">
        <f>+VLOOKUP(G89,[9]Consolidado!$A$105:$F$241,6,0)</f>
        <v>42516703</v>
      </c>
      <c r="Q89" s="71">
        <f t="shared" si="5"/>
        <v>0.97891109568492829</v>
      </c>
      <c r="R89" s="70">
        <v>19384515</v>
      </c>
      <c r="S89" s="71">
        <f t="shared" si="6"/>
        <v>0.44631204865464114</v>
      </c>
      <c r="T89" s="72" t="s">
        <v>351</v>
      </c>
      <c r="U89" s="72" t="s">
        <v>111</v>
      </c>
    </row>
    <row r="90" spans="1:21" s="43" customFormat="1" ht="52.5" customHeight="1" x14ac:dyDescent="0.2">
      <c r="A90" s="67" t="s">
        <v>26</v>
      </c>
      <c r="B90" s="68" t="s">
        <v>27</v>
      </c>
      <c r="C90" s="68" t="s">
        <v>47</v>
      </c>
      <c r="D90" s="68" t="s">
        <v>29</v>
      </c>
      <c r="E90" s="68"/>
      <c r="F90" s="68" t="s">
        <v>146</v>
      </c>
      <c r="G90" s="68" t="s">
        <v>282</v>
      </c>
      <c r="H90" s="69" t="s">
        <v>128</v>
      </c>
      <c r="I90" s="68">
        <v>3146868</v>
      </c>
      <c r="J90" s="68">
        <v>5619520</v>
      </c>
      <c r="K90" s="68">
        <v>0</v>
      </c>
      <c r="L90" s="68">
        <v>0</v>
      </c>
      <c r="M90" s="68">
        <f t="shared" si="7"/>
        <v>3146868</v>
      </c>
      <c r="N90" s="70">
        <f>+VLOOKUP(G90,[9]Consolidado!$A$105:$D$241,4,0)</f>
        <v>3146868</v>
      </c>
      <c r="O90" s="71">
        <f t="shared" si="4"/>
        <v>1</v>
      </c>
      <c r="P90" s="70">
        <f>+VLOOKUP(G90,[9]Consolidado!$A$105:$F$241,6,0)</f>
        <v>1519306</v>
      </c>
      <c r="Q90" s="71">
        <f t="shared" si="5"/>
        <v>0.48279940563124984</v>
      </c>
      <c r="R90" s="70">
        <v>1519306</v>
      </c>
      <c r="S90" s="71">
        <f t="shared" si="6"/>
        <v>0.48279940563124984</v>
      </c>
      <c r="T90" s="72" t="s">
        <v>351</v>
      </c>
      <c r="U90" s="72" t="s">
        <v>111</v>
      </c>
    </row>
    <row r="91" spans="1:21" s="43" customFormat="1" ht="52.5" customHeight="1" x14ac:dyDescent="0.2">
      <c r="A91" s="67" t="s">
        <v>26</v>
      </c>
      <c r="B91" s="68" t="s">
        <v>27</v>
      </c>
      <c r="C91" s="68" t="s">
        <v>32</v>
      </c>
      <c r="D91" s="68" t="s">
        <v>29</v>
      </c>
      <c r="E91" s="68"/>
      <c r="F91" s="68" t="s">
        <v>146</v>
      </c>
      <c r="G91" s="68" t="s">
        <v>283</v>
      </c>
      <c r="H91" s="69" t="s">
        <v>284</v>
      </c>
      <c r="I91" s="68">
        <v>2702477846.625</v>
      </c>
      <c r="J91" s="68">
        <v>846027000</v>
      </c>
      <c r="K91" s="68">
        <v>595686260</v>
      </c>
      <c r="L91" s="68">
        <v>0</v>
      </c>
      <c r="M91" s="68">
        <f t="shared" si="7"/>
        <v>3298164106.625</v>
      </c>
      <c r="N91" s="70">
        <f>+VLOOKUP(G91,[9]Consolidado!$A$105:$D$241,4,0)</f>
        <v>1914203599.1399999</v>
      </c>
      <c r="O91" s="71">
        <f t="shared" si="4"/>
        <v>0.58038458283350791</v>
      </c>
      <c r="P91" s="70">
        <f>+VLOOKUP(G91,[9]Consolidado!$A$105:$F$241,6,0)</f>
        <v>1530693398</v>
      </c>
      <c r="Q91" s="71">
        <f t="shared" si="5"/>
        <v>0.46410468021445822</v>
      </c>
      <c r="R91" s="70">
        <v>1159919837</v>
      </c>
      <c r="S91" s="71">
        <f t="shared" si="6"/>
        <v>0.35168651392151073</v>
      </c>
      <c r="T91" s="72" t="s">
        <v>351</v>
      </c>
      <c r="U91" s="72" t="s">
        <v>111</v>
      </c>
    </row>
    <row r="92" spans="1:21" s="43" customFormat="1" ht="52.5" customHeight="1" x14ac:dyDescent="0.2">
      <c r="A92" s="67" t="s">
        <v>26</v>
      </c>
      <c r="B92" s="68" t="s">
        <v>27</v>
      </c>
      <c r="C92" s="68" t="s">
        <v>45</v>
      </c>
      <c r="D92" s="68" t="s">
        <v>29</v>
      </c>
      <c r="E92" s="68"/>
      <c r="F92" s="68" t="s">
        <v>146</v>
      </c>
      <c r="G92" s="68" t="s">
        <v>285</v>
      </c>
      <c r="H92" s="69" t="s">
        <v>286</v>
      </c>
      <c r="I92" s="68">
        <v>85752153</v>
      </c>
      <c r="J92" s="68">
        <v>153131920</v>
      </c>
      <c r="K92" s="68">
        <v>0</v>
      </c>
      <c r="L92" s="68">
        <v>0</v>
      </c>
      <c r="M92" s="68">
        <f t="shared" si="7"/>
        <v>85752153</v>
      </c>
      <c r="N92" s="70">
        <f>+VLOOKUP(G92,[9]Consolidado!$A$105:$D$241,4,0)</f>
        <v>85752153</v>
      </c>
      <c r="O92" s="71">
        <f t="shared" si="4"/>
        <v>1</v>
      </c>
      <c r="P92" s="70">
        <f>+VLOOKUP(G92,[9]Consolidado!$A$105:$F$241,6,0)</f>
        <v>27435786.999999993</v>
      </c>
      <c r="Q92" s="71">
        <f t="shared" si="5"/>
        <v>0.31994283572098758</v>
      </c>
      <c r="R92" s="70">
        <v>20092358.800000001</v>
      </c>
      <c r="S92" s="71">
        <f t="shared" si="6"/>
        <v>0.23430733919881871</v>
      </c>
      <c r="T92" s="72" t="s">
        <v>351</v>
      </c>
      <c r="U92" s="72" t="s">
        <v>112</v>
      </c>
    </row>
    <row r="93" spans="1:21" s="43" customFormat="1" ht="52.5" customHeight="1" x14ac:dyDescent="0.2">
      <c r="A93" s="67" t="s">
        <v>26</v>
      </c>
      <c r="B93" s="68" t="s">
        <v>27</v>
      </c>
      <c r="C93" s="68" t="s">
        <v>28</v>
      </c>
      <c r="D93" s="68" t="s">
        <v>29</v>
      </c>
      <c r="E93" s="68"/>
      <c r="F93" s="68" t="s">
        <v>146</v>
      </c>
      <c r="G93" s="68" t="s">
        <v>287</v>
      </c>
      <c r="H93" s="69" t="s">
        <v>101</v>
      </c>
      <c r="I93" s="68">
        <v>46483020</v>
      </c>
      <c r="J93" s="68">
        <v>50575680</v>
      </c>
      <c r="K93" s="68">
        <v>0</v>
      </c>
      <c r="L93" s="68">
        <v>0</v>
      </c>
      <c r="M93" s="68">
        <f t="shared" si="7"/>
        <v>46483020</v>
      </c>
      <c r="N93" s="70">
        <f>+VLOOKUP(G93,[9]Consolidado!$A$105:$D$241,4,0)</f>
        <v>46483020</v>
      </c>
      <c r="O93" s="71">
        <f t="shared" si="4"/>
        <v>1</v>
      </c>
      <c r="P93" s="70">
        <f>+VLOOKUP(G93,[9]Consolidado!$A$105:$F$241,6,0)</f>
        <v>39134419</v>
      </c>
      <c r="Q93" s="71">
        <f t="shared" si="5"/>
        <v>0.84190784075561353</v>
      </c>
      <c r="R93" s="70">
        <v>39134419</v>
      </c>
      <c r="S93" s="71">
        <f t="shared" si="6"/>
        <v>0.84190784075561353</v>
      </c>
      <c r="T93" s="72" t="s">
        <v>351</v>
      </c>
      <c r="U93" s="72" t="s">
        <v>112</v>
      </c>
    </row>
    <row r="94" spans="1:21" s="43" customFormat="1" ht="52.5" customHeight="1" x14ac:dyDescent="0.2">
      <c r="A94" s="67" t="s">
        <v>26</v>
      </c>
      <c r="B94" s="68" t="s">
        <v>27</v>
      </c>
      <c r="C94" s="68" t="s">
        <v>47</v>
      </c>
      <c r="D94" s="68" t="s">
        <v>29</v>
      </c>
      <c r="E94" s="68"/>
      <c r="F94" s="68" t="s">
        <v>146</v>
      </c>
      <c r="G94" s="68" t="s">
        <v>288</v>
      </c>
      <c r="H94" s="69" t="s">
        <v>289</v>
      </c>
      <c r="I94" s="68">
        <v>6455975</v>
      </c>
      <c r="J94" s="68">
        <v>7024400</v>
      </c>
      <c r="K94" s="68">
        <v>0</v>
      </c>
      <c r="L94" s="68">
        <v>0</v>
      </c>
      <c r="M94" s="68">
        <f t="shared" si="7"/>
        <v>6455975</v>
      </c>
      <c r="N94" s="70">
        <f>+VLOOKUP(G94,[9]Consolidado!$A$105:$D$241,4,0)</f>
        <v>6455975</v>
      </c>
      <c r="O94" s="71">
        <f t="shared" si="4"/>
        <v>1</v>
      </c>
      <c r="P94" s="70">
        <f>+VLOOKUP(G94,[9]Consolidado!$A$105:$F$241,6,0)</f>
        <v>2945370.6</v>
      </c>
      <c r="Q94" s="71">
        <f t="shared" si="5"/>
        <v>0.45622397856249447</v>
      </c>
      <c r="R94" s="70">
        <v>0</v>
      </c>
      <c r="S94" s="71">
        <f t="shared" si="6"/>
        <v>0</v>
      </c>
      <c r="T94" s="72" t="s">
        <v>351</v>
      </c>
      <c r="U94" s="72" t="s">
        <v>112</v>
      </c>
    </row>
    <row r="95" spans="1:21" s="43" customFormat="1" ht="52.5" customHeight="1" x14ac:dyDescent="0.2">
      <c r="A95" s="67" t="s">
        <v>26</v>
      </c>
      <c r="B95" s="68" t="s">
        <v>27</v>
      </c>
      <c r="C95" s="68" t="s">
        <v>32</v>
      </c>
      <c r="D95" s="68" t="s">
        <v>29</v>
      </c>
      <c r="E95" s="68"/>
      <c r="F95" s="68" t="s">
        <v>146</v>
      </c>
      <c r="G95" s="68" t="s">
        <v>290</v>
      </c>
      <c r="H95" s="69" t="s">
        <v>291</v>
      </c>
      <c r="I95" s="68">
        <v>41619435</v>
      </c>
      <c r="J95" s="68">
        <v>68839120</v>
      </c>
      <c r="K95" s="68">
        <v>0</v>
      </c>
      <c r="L95" s="68">
        <v>0</v>
      </c>
      <c r="M95" s="68">
        <f t="shared" si="7"/>
        <v>41619435</v>
      </c>
      <c r="N95" s="70">
        <f>+VLOOKUP(G95,[9]Consolidado!$A$105:$D$241,4,0)</f>
        <v>41619435</v>
      </c>
      <c r="O95" s="71">
        <f t="shared" si="4"/>
        <v>1</v>
      </c>
      <c r="P95" s="70">
        <f>+VLOOKUP(G95,[9]Consolidado!$A$105:$F$241,6,0)</f>
        <v>1568220</v>
      </c>
      <c r="Q95" s="71">
        <f t="shared" si="5"/>
        <v>3.7679992532334956E-2</v>
      </c>
      <c r="R95" s="70">
        <v>1568220</v>
      </c>
      <c r="S95" s="71">
        <f t="shared" si="6"/>
        <v>3.7679992532334956E-2</v>
      </c>
      <c r="T95" s="72" t="s">
        <v>351</v>
      </c>
      <c r="U95" s="72" t="s">
        <v>112</v>
      </c>
    </row>
    <row r="96" spans="1:21" s="43" customFormat="1" ht="52.5" customHeight="1" x14ac:dyDescent="0.2">
      <c r="A96" s="67" t="s">
        <v>26</v>
      </c>
      <c r="B96" s="68" t="s">
        <v>27</v>
      </c>
      <c r="C96" s="68" t="s">
        <v>28</v>
      </c>
      <c r="D96" s="68" t="s">
        <v>29</v>
      </c>
      <c r="E96" s="68"/>
      <c r="F96" s="68" t="s">
        <v>146</v>
      </c>
      <c r="G96" s="68" t="s">
        <v>292</v>
      </c>
      <c r="H96" s="69" t="s">
        <v>60</v>
      </c>
      <c r="I96" s="68">
        <v>0</v>
      </c>
      <c r="J96" s="68">
        <v>0</v>
      </c>
      <c r="K96" s="68">
        <v>0</v>
      </c>
      <c r="L96" s="68">
        <v>300004370.45999998</v>
      </c>
      <c r="M96" s="68">
        <f t="shared" si="7"/>
        <v>300004370.45999998</v>
      </c>
      <c r="N96" s="70">
        <f>+VLOOKUP(G96,[9]Consolidado!$A$105:$D$241,4,0)</f>
        <v>300004370</v>
      </c>
      <c r="O96" s="71">
        <f t="shared" si="4"/>
        <v>0.99999999846668908</v>
      </c>
      <c r="P96" s="70">
        <f>+VLOOKUP(G96,[9]Consolidado!$A$105:$F$241,6,0)</f>
        <v>180002622</v>
      </c>
      <c r="Q96" s="71">
        <f t="shared" si="5"/>
        <v>0.59999999908001345</v>
      </c>
      <c r="R96" s="70">
        <v>63000000</v>
      </c>
      <c r="S96" s="71">
        <f t="shared" si="6"/>
        <v>0.20999694072256819</v>
      </c>
      <c r="T96" s="72" t="s">
        <v>351</v>
      </c>
      <c r="U96" s="72" t="s">
        <v>113</v>
      </c>
    </row>
    <row r="97" spans="1:21" s="43" customFormat="1" ht="52.5" customHeight="1" x14ac:dyDescent="0.2">
      <c r="A97" s="67" t="s">
        <v>26</v>
      </c>
      <c r="B97" s="68" t="s">
        <v>27</v>
      </c>
      <c r="C97" s="68" t="s">
        <v>28</v>
      </c>
      <c r="D97" s="68" t="s">
        <v>29</v>
      </c>
      <c r="E97" s="68"/>
      <c r="F97" s="68" t="s">
        <v>146</v>
      </c>
      <c r="G97" s="68" t="s">
        <v>293</v>
      </c>
      <c r="H97" s="69" t="s">
        <v>294</v>
      </c>
      <c r="I97" s="68">
        <v>0</v>
      </c>
      <c r="J97" s="68">
        <v>0</v>
      </c>
      <c r="K97" s="68">
        <v>54435276.5</v>
      </c>
      <c r="L97" s="68">
        <v>0</v>
      </c>
      <c r="M97" s="68">
        <f t="shared" si="7"/>
        <v>54435276.5</v>
      </c>
      <c r="N97" s="70">
        <f>+VLOOKUP(G97,[9]Consolidado!$A$105:$D$241,4,0)</f>
        <v>54435276.5</v>
      </c>
      <c r="O97" s="71">
        <f t="shared" si="4"/>
        <v>1</v>
      </c>
      <c r="P97" s="70">
        <f>+VLOOKUP(G97,[9]Consolidado!$A$105:$F$241,6,0)</f>
        <v>54435276.5</v>
      </c>
      <c r="Q97" s="71">
        <f t="shared" si="5"/>
        <v>1</v>
      </c>
      <c r="R97" s="70">
        <v>20477220</v>
      </c>
      <c r="S97" s="71">
        <f t="shared" si="6"/>
        <v>0.37617554858934171</v>
      </c>
      <c r="T97" s="72" t="s">
        <v>351</v>
      </c>
      <c r="U97" s="72" t="s">
        <v>113</v>
      </c>
    </row>
    <row r="98" spans="1:21" s="43" customFormat="1" ht="52.5" customHeight="1" x14ac:dyDescent="0.2">
      <c r="A98" s="67" t="s">
        <v>26</v>
      </c>
      <c r="B98" s="68" t="s">
        <v>27</v>
      </c>
      <c r="C98" s="68" t="s">
        <v>47</v>
      </c>
      <c r="D98" s="68" t="s">
        <v>29</v>
      </c>
      <c r="E98" s="68"/>
      <c r="F98" s="68" t="s">
        <v>146</v>
      </c>
      <c r="G98" s="68" t="s">
        <v>295</v>
      </c>
      <c r="H98" s="69" t="s">
        <v>296</v>
      </c>
      <c r="I98" s="68">
        <v>0</v>
      </c>
      <c r="J98" s="68">
        <v>0</v>
      </c>
      <c r="K98" s="68">
        <v>67025278</v>
      </c>
      <c r="L98" s="68">
        <v>0</v>
      </c>
      <c r="M98" s="68">
        <f t="shared" si="7"/>
        <v>67025278</v>
      </c>
      <c r="N98" s="70">
        <f>+VLOOKUP(G98,[9]Consolidado!$A$105:$D$241,4,0)</f>
        <v>67025278</v>
      </c>
      <c r="O98" s="71">
        <f t="shared" si="4"/>
        <v>1</v>
      </c>
      <c r="P98" s="70">
        <f>+VLOOKUP(G98,[9]Consolidado!$A$105:$F$241,6,0)</f>
        <v>66722317</v>
      </c>
      <c r="Q98" s="71">
        <f t="shared" si="5"/>
        <v>0.99547989938960046</v>
      </c>
      <c r="R98" s="70">
        <v>28549075</v>
      </c>
      <c r="S98" s="71">
        <f t="shared" si="6"/>
        <v>0.42594489499916732</v>
      </c>
      <c r="T98" s="72" t="s">
        <v>351</v>
      </c>
      <c r="U98" s="72" t="s">
        <v>113</v>
      </c>
    </row>
    <row r="99" spans="1:21" s="43" customFormat="1" ht="52.5" customHeight="1" x14ac:dyDescent="0.2">
      <c r="A99" s="67" t="s">
        <v>26</v>
      </c>
      <c r="B99" s="68" t="s">
        <v>27</v>
      </c>
      <c r="C99" s="68" t="s">
        <v>47</v>
      </c>
      <c r="D99" s="68" t="s">
        <v>29</v>
      </c>
      <c r="E99" s="68"/>
      <c r="F99" s="68" t="s">
        <v>146</v>
      </c>
      <c r="G99" s="68" t="s">
        <v>297</v>
      </c>
      <c r="H99" s="69" t="s">
        <v>61</v>
      </c>
      <c r="I99" s="68">
        <v>12000174.818399999</v>
      </c>
      <c r="J99" s="68">
        <v>16858560</v>
      </c>
      <c r="K99" s="68">
        <v>0</v>
      </c>
      <c r="L99" s="68">
        <v>144002097.82080001</v>
      </c>
      <c r="M99" s="68">
        <f t="shared" si="7"/>
        <v>156002272.6392</v>
      </c>
      <c r="N99" s="70">
        <f>+VLOOKUP(G99,[9]Consolidado!$A$105:$D$241,4,0)</f>
        <v>144002098</v>
      </c>
      <c r="O99" s="71">
        <f t="shared" si="4"/>
        <v>0.92307692422562426</v>
      </c>
      <c r="P99" s="70">
        <f>+VLOOKUP(G99,[9]Consolidado!$A$105:$F$241,6,0)</f>
        <v>144002094</v>
      </c>
      <c r="Q99" s="71">
        <f t="shared" si="5"/>
        <v>0.92307689858497222</v>
      </c>
      <c r="R99" s="70">
        <v>60000840</v>
      </c>
      <c r="S99" s="71">
        <f t="shared" si="6"/>
        <v>0.38461516608010676</v>
      </c>
      <c r="T99" s="72" t="s">
        <v>351</v>
      </c>
      <c r="U99" s="72" t="s">
        <v>113</v>
      </c>
    </row>
    <row r="100" spans="1:21" s="43" customFormat="1" ht="52.5" customHeight="1" x14ac:dyDescent="0.2">
      <c r="A100" s="67" t="s">
        <v>26</v>
      </c>
      <c r="B100" s="68" t="s">
        <v>27</v>
      </c>
      <c r="C100" s="68" t="s">
        <v>32</v>
      </c>
      <c r="D100" s="68" t="s">
        <v>29</v>
      </c>
      <c r="E100" s="68"/>
      <c r="F100" s="68" t="s">
        <v>146</v>
      </c>
      <c r="G100" s="68" t="s">
        <v>298</v>
      </c>
      <c r="H100" s="69" t="s">
        <v>60</v>
      </c>
      <c r="I100" s="68">
        <v>86501260.149300009</v>
      </c>
      <c r="J100" s="68">
        <v>121522120</v>
      </c>
      <c r="K100" s="68">
        <v>0</v>
      </c>
      <c r="L100" s="68">
        <v>1699524758.6559</v>
      </c>
      <c r="M100" s="68">
        <f t="shared" si="7"/>
        <v>1786026018.8052001</v>
      </c>
      <c r="N100" s="70">
        <f>+VLOOKUP(G100,[9]Consolidado!$A$105:$D$241,4,0)</f>
        <v>1746525739</v>
      </c>
      <c r="O100" s="71">
        <f t="shared" si="4"/>
        <v>0.97788370416259407</v>
      </c>
      <c r="P100" s="70">
        <f>+VLOOKUP(G100,[9]Consolidado!$A$105:$F$241,6,0)</f>
        <v>1645525223</v>
      </c>
      <c r="Q100" s="71">
        <f t="shared" si="5"/>
        <v>0.92133328723889973</v>
      </c>
      <c r="R100" s="70">
        <v>574508043</v>
      </c>
      <c r="S100" s="71">
        <f t="shared" si="6"/>
        <v>0.32166835026531659</v>
      </c>
      <c r="T100" s="72" t="s">
        <v>351</v>
      </c>
      <c r="U100" s="72" t="s">
        <v>113</v>
      </c>
    </row>
    <row r="101" spans="1:21" s="43" customFormat="1" ht="52.5" customHeight="1" x14ac:dyDescent="0.2">
      <c r="A101" s="67" t="s">
        <v>26</v>
      </c>
      <c r="B101" s="68" t="s">
        <v>27</v>
      </c>
      <c r="C101" s="68" t="s">
        <v>32</v>
      </c>
      <c r="D101" s="68" t="s">
        <v>29</v>
      </c>
      <c r="E101" s="68"/>
      <c r="F101" s="68" t="s">
        <v>146</v>
      </c>
      <c r="G101" s="68" t="s">
        <v>299</v>
      </c>
      <c r="H101" s="69" t="s">
        <v>70</v>
      </c>
      <c r="I101" s="68">
        <v>261401868</v>
      </c>
      <c r="J101" s="68">
        <v>248250560</v>
      </c>
      <c r="K101" s="68">
        <v>0</v>
      </c>
      <c r="L101" s="68">
        <v>0</v>
      </c>
      <c r="M101" s="68">
        <f t="shared" si="7"/>
        <v>261401868</v>
      </c>
      <c r="N101" s="70">
        <f>+VLOOKUP(G101,[9]Consolidado!$A$105:$D$241,4,0)</f>
        <v>27241812</v>
      </c>
      <c r="O101" s="71">
        <f t="shared" si="4"/>
        <v>0.10421429735153996</v>
      </c>
      <c r="P101" s="70">
        <f>+VLOOKUP(G101,[9]Consolidado!$A$105:$F$241,6,0)</f>
        <v>5930030</v>
      </c>
      <c r="Q101" s="71">
        <f t="shared" si="5"/>
        <v>2.2685492056238862E-2</v>
      </c>
      <c r="R101" s="70">
        <v>5930030</v>
      </c>
      <c r="S101" s="71">
        <f t="shared" si="6"/>
        <v>2.2685492056238862E-2</v>
      </c>
      <c r="T101" s="72" t="s">
        <v>351</v>
      </c>
      <c r="U101" s="72" t="s">
        <v>114</v>
      </c>
    </row>
    <row r="102" spans="1:21" s="43" customFormat="1" ht="52.5" customHeight="1" x14ac:dyDescent="0.2">
      <c r="A102" s="67" t="s">
        <v>26</v>
      </c>
      <c r="B102" s="68" t="s">
        <v>27</v>
      </c>
      <c r="C102" s="68" t="s">
        <v>45</v>
      </c>
      <c r="D102" s="68" t="s">
        <v>29</v>
      </c>
      <c r="E102" s="68"/>
      <c r="F102" s="68" t="s">
        <v>146</v>
      </c>
      <c r="G102" s="68" t="s">
        <v>300</v>
      </c>
      <c r="H102" s="69" t="s">
        <v>102</v>
      </c>
      <c r="I102" s="68">
        <v>0</v>
      </c>
      <c r="J102" s="68">
        <v>0</v>
      </c>
      <c r="K102" s="68">
        <v>291660650</v>
      </c>
      <c r="L102" s="68">
        <v>0</v>
      </c>
      <c r="M102" s="68">
        <f t="shared" si="7"/>
        <v>291660650</v>
      </c>
      <c r="N102" s="70">
        <f>+VLOOKUP(G102,[9]Consolidado!$A$105:$D$241,4,0)</f>
        <v>276894650</v>
      </c>
      <c r="O102" s="71">
        <f t="shared" si="4"/>
        <v>0.94937266991621938</v>
      </c>
      <c r="P102" s="70">
        <f>+VLOOKUP(G102,[9]Consolidado!$A$105:$F$241,6,0)</f>
        <v>276574650</v>
      </c>
      <c r="Q102" s="71">
        <f t="shared" si="5"/>
        <v>0.94827550442611985</v>
      </c>
      <c r="R102" s="70">
        <v>145980325</v>
      </c>
      <c r="S102" s="71">
        <f t="shared" si="6"/>
        <v>0.50051429632348421</v>
      </c>
      <c r="T102" s="72" t="s">
        <v>351</v>
      </c>
      <c r="U102" s="72" t="s">
        <v>102</v>
      </c>
    </row>
    <row r="103" spans="1:21" s="43" customFormat="1" ht="52.5" customHeight="1" x14ac:dyDescent="0.2">
      <c r="A103" s="67" t="s">
        <v>26</v>
      </c>
      <c r="B103" s="68" t="s">
        <v>27</v>
      </c>
      <c r="C103" s="68" t="s">
        <v>62</v>
      </c>
      <c r="D103" s="68" t="s">
        <v>29</v>
      </c>
      <c r="E103" s="68"/>
      <c r="F103" s="68" t="s">
        <v>146</v>
      </c>
      <c r="G103" s="68" t="s">
        <v>301</v>
      </c>
      <c r="H103" s="69" t="s">
        <v>302</v>
      </c>
      <c r="I103" s="68">
        <v>0</v>
      </c>
      <c r="J103" s="68">
        <v>0</v>
      </c>
      <c r="K103" s="68">
        <v>166999998</v>
      </c>
      <c r="L103" s="68">
        <v>0</v>
      </c>
      <c r="M103" s="68">
        <f t="shared" si="7"/>
        <v>166999998</v>
      </c>
      <c r="N103" s="70">
        <f>+VLOOKUP(G103,[9]Consolidado!$A$105:$D$241,4,0)</f>
        <v>166999998</v>
      </c>
      <c r="O103" s="71">
        <f t="shared" si="4"/>
        <v>1</v>
      </c>
      <c r="P103" s="70">
        <f>+VLOOKUP(G103,[9]Consolidado!$A$105:$F$241,6,0)</f>
        <v>165000000</v>
      </c>
      <c r="Q103" s="71">
        <f t="shared" si="5"/>
        <v>0.98802396392843073</v>
      </c>
      <c r="R103" s="70">
        <v>75000000</v>
      </c>
      <c r="S103" s="71">
        <f t="shared" si="6"/>
        <v>0.44910180178565035</v>
      </c>
      <c r="T103" s="72" t="s">
        <v>351</v>
      </c>
      <c r="U103" s="72" t="s">
        <v>102</v>
      </c>
    </row>
    <row r="104" spans="1:21" s="43" customFormat="1" ht="52.5" customHeight="1" x14ac:dyDescent="0.2">
      <c r="A104" s="67" t="s">
        <v>26</v>
      </c>
      <c r="B104" s="68" t="s">
        <v>27</v>
      </c>
      <c r="C104" s="68" t="s">
        <v>47</v>
      </c>
      <c r="D104" s="68" t="s">
        <v>29</v>
      </c>
      <c r="E104" s="68"/>
      <c r="F104" s="68" t="s">
        <v>146</v>
      </c>
      <c r="G104" s="68" t="s">
        <v>303</v>
      </c>
      <c r="H104" s="69" t="s">
        <v>102</v>
      </c>
      <c r="I104" s="68">
        <v>0</v>
      </c>
      <c r="J104" s="68">
        <v>0</v>
      </c>
      <c r="K104" s="68">
        <v>901031027.0999999</v>
      </c>
      <c r="L104" s="68">
        <v>0</v>
      </c>
      <c r="M104" s="68">
        <f t="shared" si="7"/>
        <v>901031027.0999999</v>
      </c>
      <c r="N104" s="70">
        <f>+VLOOKUP(G104,[9]Consolidado!$A$105:$D$241,4,0)</f>
        <v>900772568</v>
      </c>
      <c r="O104" s="71">
        <f t="shared" si="4"/>
        <v>0.99971315183137277</v>
      </c>
      <c r="P104" s="70">
        <f>+VLOOKUP(G104,[9]Consolidado!$A$105:$F$241,6,0)</f>
        <v>900384878</v>
      </c>
      <c r="Q104" s="71">
        <f t="shared" si="5"/>
        <v>0.99928287808014826</v>
      </c>
      <c r="R104" s="70">
        <v>367496276.10000002</v>
      </c>
      <c r="S104" s="71">
        <f t="shared" si="6"/>
        <v>0.40786195485720367</v>
      </c>
      <c r="T104" s="72" t="s">
        <v>351</v>
      </c>
      <c r="U104" s="72" t="s">
        <v>102</v>
      </c>
    </row>
    <row r="105" spans="1:21" s="43" customFormat="1" ht="52.5" customHeight="1" x14ac:dyDescent="0.2">
      <c r="A105" s="67" t="s">
        <v>26</v>
      </c>
      <c r="B105" s="68" t="s">
        <v>27</v>
      </c>
      <c r="C105" s="68" t="s">
        <v>32</v>
      </c>
      <c r="D105" s="68" t="s">
        <v>29</v>
      </c>
      <c r="E105" s="68"/>
      <c r="F105" s="68" t="s">
        <v>146</v>
      </c>
      <c r="G105" s="68" t="s">
        <v>304</v>
      </c>
      <c r="H105" s="69" t="s">
        <v>103</v>
      </c>
      <c r="I105" s="68">
        <v>0</v>
      </c>
      <c r="J105" s="68">
        <v>0</v>
      </c>
      <c r="K105" s="68">
        <v>3594526210</v>
      </c>
      <c r="L105" s="68">
        <v>150000000</v>
      </c>
      <c r="M105" s="68">
        <f t="shared" si="7"/>
        <v>3744526210</v>
      </c>
      <c r="N105" s="70">
        <f>+VLOOKUP(G105,[9]Consolidado!$A$105:$D$241,4,0)</f>
        <v>3575365719</v>
      </c>
      <c r="O105" s="71">
        <f t="shared" si="4"/>
        <v>0.95482459421748844</v>
      </c>
      <c r="P105" s="70">
        <f>+VLOOKUP(G105,[9]Consolidado!$A$105:$F$241,6,0)</f>
        <v>3379548602</v>
      </c>
      <c r="Q105" s="71">
        <f t="shared" si="5"/>
        <v>0.90253036364779515</v>
      </c>
      <c r="R105" s="70">
        <v>1530837046.8699999</v>
      </c>
      <c r="S105" s="71">
        <f t="shared" si="6"/>
        <v>0.40881995772437119</v>
      </c>
      <c r="T105" s="72" t="s">
        <v>351</v>
      </c>
      <c r="U105" s="72" t="s">
        <v>102</v>
      </c>
    </row>
    <row r="106" spans="1:21" s="43" customFormat="1" ht="52.5" customHeight="1" x14ac:dyDescent="0.2">
      <c r="A106" s="67" t="s">
        <v>26</v>
      </c>
      <c r="B106" s="68" t="s">
        <v>27</v>
      </c>
      <c r="C106" s="68" t="s">
        <v>28</v>
      </c>
      <c r="D106" s="68" t="s">
        <v>29</v>
      </c>
      <c r="E106" s="68"/>
      <c r="F106" s="68" t="s">
        <v>146</v>
      </c>
      <c r="G106" s="68" t="s">
        <v>305</v>
      </c>
      <c r="H106" s="69" t="s">
        <v>102</v>
      </c>
      <c r="I106" s="68">
        <v>0</v>
      </c>
      <c r="J106" s="68">
        <v>0</v>
      </c>
      <c r="K106" s="68">
        <v>718134887.19999993</v>
      </c>
      <c r="L106" s="68">
        <v>0</v>
      </c>
      <c r="M106" s="68">
        <f t="shared" si="7"/>
        <v>718134887.19999993</v>
      </c>
      <c r="N106" s="70">
        <f>+VLOOKUP(G106,[9]Consolidado!$A$105:$D$241,4,0)</f>
        <v>718134887.19999993</v>
      </c>
      <c r="O106" s="71">
        <f t="shared" si="4"/>
        <v>1</v>
      </c>
      <c r="P106" s="70">
        <f>+VLOOKUP(G106,[9]Consolidado!$A$105:$F$241,6,0)</f>
        <v>715048248.79999995</v>
      </c>
      <c r="Q106" s="71">
        <f t="shared" si="5"/>
        <v>0.995701868193544</v>
      </c>
      <c r="R106" s="70">
        <v>293992858.80000001</v>
      </c>
      <c r="S106" s="71">
        <f t="shared" si="6"/>
        <v>0.40938389714817358</v>
      </c>
      <c r="T106" s="72" t="s">
        <v>351</v>
      </c>
      <c r="U106" s="72" t="s">
        <v>102</v>
      </c>
    </row>
    <row r="107" spans="1:21" s="43" customFormat="1" ht="52.5" customHeight="1" x14ac:dyDescent="0.2">
      <c r="A107" s="67" t="s">
        <v>23</v>
      </c>
      <c r="B107" s="68" t="s">
        <v>24</v>
      </c>
      <c r="C107" s="68" t="s">
        <v>38</v>
      </c>
      <c r="D107" s="68" t="s">
        <v>365</v>
      </c>
      <c r="E107" s="68"/>
      <c r="F107" s="68" t="s">
        <v>146</v>
      </c>
      <c r="G107" s="68" t="s">
        <v>306</v>
      </c>
      <c r="H107" s="69" t="s">
        <v>307</v>
      </c>
      <c r="I107" s="68">
        <v>0</v>
      </c>
      <c r="J107" s="68">
        <v>0</v>
      </c>
      <c r="K107" s="68">
        <v>222067428</v>
      </c>
      <c r="L107" s="68">
        <v>873639596</v>
      </c>
      <c r="M107" s="68">
        <f t="shared" si="7"/>
        <v>1095707024</v>
      </c>
      <c r="N107" s="70">
        <f>+VLOOKUP(G107,[9]Consolidado!$A$105:$D$241,4,0)</f>
        <v>533345339.23000002</v>
      </c>
      <c r="O107" s="71">
        <f t="shared" si="4"/>
        <v>0.48675907660330925</v>
      </c>
      <c r="P107" s="70">
        <f>+VLOOKUP(G107,[9]Consolidado!$A$105:$F$241,6,0)</f>
        <v>508980108.26140136</v>
      </c>
      <c r="Q107" s="71">
        <f t="shared" si="5"/>
        <v>0.46452208219247609</v>
      </c>
      <c r="R107" s="70">
        <v>193278795.23140138</v>
      </c>
      <c r="S107" s="71">
        <f t="shared" si="6"/>
        <v>0.17639641893123556</v>
      </c>
      <c r="T107" s="72" t="s">
        <v>352</v>
      </c>
      <c r="U107" s="72" t="s">
        <v>115</v>
      </c>
    </row>
    <row r="108" spans="1:21" s="43" customFormat="1" ht="52.5" customHeight="1" x14ac:dyDescent="0.2">
      <c r="A108" s="67" t="s">
        <v>23</v>
      </c>
      <c r="B108" s="68" t="s">
        <v>24</v>
      </c>
      <c r="C108" s="68" t="s">
        <v>38</v>
      </c>
      <c r="D108" s="68" t="s">
        <v>365</v>
      </c>
      <c r="E108" s="68" t="s">
        <v>366</v>
      </c>
      <c r="F108" s="67" t="s">
        <v>145</v>
      </c>
      <c r="G108" s="68" t="s">
        <v>308</v>
      </c>
      <c r="H108" s="69" t="s">
        <v>309</v>
      </c>
      <c r="I108" s="68">
        <v>0</v>
      </c>
      <c r="J108" s="68">
        <v>0</v>
      </c>
      <c r="K108" s="68">
        <v>28530594.399999999</v>
      </c>
      <c r="L108" s="68">
        <v>0</v>
      </c>
      <c r="M108" s="68">
        <f t="shared" si="7"/>
        <v>28530594.399999999</v>
      </c>
      <c r="N108" s="70">
        <f>+VLOOKUP(G108,[9]Consolidado!$A$105:$D$241,4,0)</f>
        <v>28530594.399999999</v>
      </c>
      <c r="O108" s="71">
        <f t="shared" si="4"/>
        <v>1</v>
      </c>
      <c r="P108" s="70">
        <f>+VLOOKUP(G108,[9]Consolidado!$A$105:$F$241,6,0)</f>
        <v>28530594.399999999</v>
      </c>
      <c r="Q108" s="71">
        <f t="shared" si="5"/>
        <v>1</v>
      </c>
      <c r="R108" s="70">
        <v>10732512</v>
      </c>
      <c r="S108" s="71">
        <f t="shared" si="6"/>
        <v>0.37617554858934171</v>
      </c>
      <c r="T108" s="72" t="s">
        <v>352</v>
      </c>
      <c r="U108" s="72" t="s">
        <v>115</v>
      </c>
    </row>
    <row r="109" spans="1:21" s="43" customFormat="1" ht="52.5" customHeight="1" x14ac:dyDescent="0.2">
      <c r="A109" s="67" t="s">
        <v>23</v>
      </c>
      <c r="B109" s="68" t="s">
        <v>24</v>
      </c>
      <c r="C109" s="68" t="s">
        <v>38</v>
      </c>
      <c r="D109" s="68" t="s">
        <v>365</v>
      </c>
      <c r="E109" s="68"/>
      <c r="F109" s="68" t="s">
        <v>146</v>
      </c>
      <c r="G109" s="68" t="s">
        <v>310</v>
      </c>
      <c r="H109" s="69" t="s">
        <v>311</v>
      </c>
      <c r="I109" s="68">
        <v>0</v>
      </c>
      <c r="J109" s="68">
        <v>0</v>
      </c>
      <c r="K109" s="68">
        <v>0</v>
      </c>
      <c r="L109" s="68">
        <v>1653781361.0353239</v>
      </c>
      <c r="M109" s="68">
        <f t="shared" si="7"/>
        <v>1653781361.0353239</v>
      </c>
      <c r="N109" s="70">
        <f>+VLOOKUP(G109,[9]Consolidado!$A$105:$D$241,4,0)</f>
        <v>1290125299.1099999</v>
      </c>
      <c r="O109" s="71">
        <f t="shared" si="4"/>
        <v>0.78010632451579764</v>
      </c>
      <c r="P109" s="70">
        <f>+VLOOKUP(G109,[9]Consolidado!$A$105:$F$241,6,0)</f>
        <v>1252395984.8785987</v>
      </c>
      <c r="Q109" s="71">
        <f t="shared" si="5"/>
        <v>0.75729235701057596</v>
      </c>
      <c r="R109" s="70">
        <v>854730329.74859858</v>
      </c>
      <c r="S109" s="71">
        <f t="shared" si="6"/>
        <v>0.51683393578308812</v>
      </c>
      <c r="T109" s="72" t="s">
        <v>352</v>
      </c>
      <c r="U109" s="72" t="s">
        <v>91</v>
      </c>
    </row>
    <row r="110" spans="1:21" s="43" customFormat="1" ht="52.5" customHeight="1" x14ac:dyDescent="0.2">
      <c r="A110" s="67" t="s">
        <v>23</v>
      </c>
      <c r="B110" s="68" t="s">
        <v>24</v>
      </c>
      <c r="C110" s="68" t="s">
        <v>38</v>
      </c>
      <c r="D110" s="68" t="s">
        <v>365</v>
      </c>
      <c r="E110" s="68" t="s">
        <v>366</v>
      </c>
      <c r="F110" s="67" t="s">
        <v>145</v>
      </c>
      <c r="G110" s="68" t="s">
        <v>312</v>
      </c>
      <c r="H110" s="69" t="s">
        <v>313</v>
      </c>
      <c r="I110" s="68">
        <v>0</v>
      </c>
      <c r="J110" s="68">
        <v>0</v>
      </c>
      <c r="K110" s="68">
        <v>82019146</v>
      </c>
      <c r="L110" s="68">
        <v>101774951.145</v>
      </c>
      <c r="M110" s="68">
        <f t="shared" si="7"/>
        <v>183794097.14499998</v>
      </c>
      <c r="N110" s="70">
        <f>+VLOOKUP(G110,[9]Consolidado!$A$105:$D$241,4,0)</f>
        <v>116662459.13</v>
      </c>
      <c r="O110" s="71">
        <f t="shared" si="4"/>
        <v>0.63474540772635324</v>
      </c>
      <c r="P110" s="70">
        <f>+VLOOKUP(G110,[9]Consolidado!$A$105:$F$241,6,0)</f>
        <v>116662459.13000001</v>
      </c>
      <c r="Q110" s="71">
        <f t="shared" si="5"/>
        <v>0.63474540772635335</v>
      </c>
      <c r="R110" s="70">
        <v>71924743.13000001</v>
      </c>
      <c r="S110" s="71">
        <f t="shared" si="6"/>
        <v>0.3913332595946033</v>
      </c>
      <c r="T110" s="72" t="s">
        <v>352</v>
      </c>
      <c r="U110" s="72" t="s">
        <v>91</v>
      </c>
    </row>
    <row r="111" spans="1:21" s="43" customFormat="1" ht="52.5" customHeight="1" x14ac:dyDescent="0.2">
      <c r="A111" s="67" t="s">
        <v>23</v>
      </c>
      <c r="B111" s="68" t="s">
        <v>24</v>
      </c>
      <c r="C111" s="68" t="s">
        <v>38</v>
      </c>
      <c r="D111" s="68" t="s">
        <v>365</v>
      </c>
      <c r="E111" s="68" t="s">
        <v>366</v>
      </c>
      <c r="F111" s="67" t="s">
        <v>145</v>
      </c>
      <c r="G111" s="68" t="s">
        <v>314</v>
      </c>
      <c r="H111" s="69" t="s">
        <v>315</v>
      </c>
      <c r="I111" s="68">
        <v>0</v>
      </c>
      <c r="J111" s="68">
        <v>0</v>
      </c>
      <c r="K111" s="68">
        <v>59770934.299999997</v>
      </c>
      <c r="L111" s="68">
        <v>0</v>
      </c>
      <c r="M111" s="68">
        <f t="shared" si="7"/>
        <v>59770934.299999997</v>
      </c>
      <c r="N111" s="70">
        <f>+VLOOKUP(G111,[9]Consolidado!$A$105:$D$241,4,0)</f>
        <v>59583565</v>
      </c>
      <c r="O111" s="71">
        <f t="shared" si="4"/>
        <v>0.99686521045397147</v>
      </c>
      <c r="P111" s="70">
        <f>+VLOOKUP(G111,[9]Consolidado!$A$105:$F$241,6,0)</f>
        <v>59583565</v>
      </c>
      <c r="Q111" s="71">
        <f t="shared" si="5"/>
        <v>0.99686521045397147</v>
      </c>
      <c r="R111" s="70">
        <v>28105455</v>
      </c>
      <c r="S111" s="71">
        <f t="shared" si="6"/>
        <v>0.47021943573667713</v>
      </c>
      <c r="T111" s="72" t="s">
        <v>352</v>
      </c>
      <c r="U111" s="72" t="s">
        <v>91</v>
      </c>
    </row>
    <row r="112" spans="1:21" s="43" customFormat="1" ht="52.5" customHeight="1" x14ac:dyDescent="0.2">
      <c r="A112" s="67" t="s">
        <v>23</v>
      </c>
      <c r="B112" s="68" t="s">
        <v>24</v>
      </c>
      <c r="C112" s="68" t="s">
        <v>43</v>
      </c>
      <c r="D112" s="68" t="s">
        <v>86</v>
      </c>
      <c r="E112" s="68" t="s">
        <v>363</v>
      </c>
      <c r="F112" s="67" t="s">
        <v>145</v>
      </c>
      <c r="G112" s="68" t="s">
        <v>316</v>
      </c>
      <c r="H112" s="69" t="s">
        <v>119</v>
      </c>
      <c r="I112" s="68">
        <v>0</v>
      </c>
      <c r="J112" s="68">
        <v>0</v>
      </c>
      <c r="K112" s="68">
        <v>0</v>
      </c>
      <c r="L112" s="68">
        <v>154950000</v>
      </c>
      <c r="M112" s="68">
        <f t="shared" si="7"/>
        <v>154950000</v>
      </c>
      <c r="N112" s="70">
        <f>+VLOOKUP(G112,[9]Consolidado!$A$105:$D$241,4,0)</f>
        <v>0</v>
      </c>
      <c r="O112" s="71">
        <f t="shared" si="4"/>
        <v>0</v>
      </c>
      <c r="P112" s="70">
        <f>+VLOOKUP(G112,[9]Consolidado!$A$105:$F$241,6,0)</f>
        <v>0</v>
      </c>
      <c r="Q112" s="71">
        <f t="shared" si="5"/>
        <v>0</v>
      </c>
      <c r="R112" s="70">
        <v>0</v>
      </c>
      <c r="S112" s="71">
        <f t="shared" si="6"/>
        <v>0</v>
      </c>
      <c r="T112" s="72" t="s">
        <v>352</v>
      </c>
      <c r="U112" s="72" t="s">
        <v>119</v>
      </c>
    </row>
    <row r="113" spans="1:21" s="43" customFormat="1" ht="52.5" customHeight="1" x14ac:dyDescent="0.2">
      <c r="A113" s="67" t="s">
        <v>23</v>
      </c>
      <c r="B113" s="68" t="s">
        <v>24</v>
      </c>
      <c r="C113" s="68" t="s">
        <v>43</v>
      </c>
      <c r="D113" s="68" t="s">
        <v>86</v>
      </c>
      <c r="E113" s="68" t="s">
        <v>363</v>
      </c>
      <c r="F113" s="67" t="s">
        <v>145</v>
      </c>
      <c r="G113" s="68" t="s">
        <v>317</v>
      </c>
      <c r="H113" s="69" t="s">
        <v>120</v>
      </c>
      <c r="I113" s="68">
        <v>0</v>
      </c>
      <c r="J113" s="68">
        <v>0</v>
      </c>
      <c r="K113" s="68">
        <v>188509574.23066664</v>
      </c>
      <c r="L113" s="68">
        <v>3236501025.9200101</v>
      </c>
      <c r="M113" s="68">
        <f t="shared" si="7"/>
        <v>3425010600.1506767</v>
      </c>
      <c r="N113" s="70">
        <f>+VLOOKUP(G113,[9]Consolidado!$A$105:$D$241,4,0)</f>
        <v>148662291.32999998</v>
      </c>
      <c r="O113" s="71">
        <f t="shared" si="4"/>
        <v>4.340491422813695E-2</v>
      </c>
      <c r="P113" s="70">
        <f>+VLOOKUP(G113,[9]Consolidado!$A$105:$F$241,6,0)</f>
        <v>137197483.32999998</v>
      </c>
      <c r="Q113" s="71">
        <f t="shared" si="5"/>
        <v>4.0057535390974917E-2</v>
      </c>
      <c r="R113" s="70">
        <v>40115600.32</v>
      </c>
      <c r="S113" s="71">
        <f t="shared" si="6"/>
        <v>1.1712547785468224E-2</v>
      </c>
      <c r="T113" s="72" t="s">
        <v>352</v>
      </c>
      <c r="U113" s="72" t="s">
        <v>120</v>
      </c>
    </row>
    <row r="114" spans="1:21" s="43" customFormat="1" ht="52.5" customHeight="1" x14ac:dyDescent="0.2">
      <c r="A114" s="67" t="s">
        <v>23</v>
      </c>
      <c r="B114" s="68" t="s">
        <v>24</v>
      </c>
      <c r="C114" s="68" t="s">
        <v>43</v>
      </c>
      <c r="D114" s="68" t="s">
        <v>369</v>
      </c>
      <c r="E114" s="68"/>
      <c r="F114" s="68" t="s">
        <v>146</v>
      </c>
      <c r="G114" s="68" t="s">
        <v>318</v>
      </c>
      <c r="H114" s="69" t="s">
        <v>319</v>
      </c>
      <c r="I114" s="68">
        <v>0</v>
      </c>
      <c r="J114" s="68">
        <v>0</v>
      </c>
      <c r="K114" s="68">
        <v>0</v>
      </c>
      <c r="L114" s="68">
        <v>265898000.21900001</v>
      </c>
      <c r="M114" s="68">
        <f t="shared" si="7"/>
        <v>265898000.21900001</v>
      </c>
      <c r="N114" s="70">
        <f>+VLOOKUP(G114,[9]Consolidado!$A$105:$D$241,4,0)</f>
        <v>20871250</v>
      </c>
      <c r="O114" s="71">
        <f t="shared" si="4"/>
        <v>7.8493444790144848E-2</v>
      </c>
      <c r="P114" s="70">
        <f>+VLOOKUP(G114,[9]Consolidado!$A$105:$F$241,6,0)</f>
        <v>17409700</v>
      </c>
      <c r="Q114" s="71">
        <f t="shared" si="5"/>
        <v>6.5475106941988853E-2</v>
      </c>
      <c r="R114" s="70">
        <v>0</v>
      </c>
      <c r="S114" s="71">
        <f t="shared" si="6"/>
        <v>0</v>
      </c>
      <c r="T114" s="72" t="s">
        <v>352</v>
      </c>
      <c r="U114" s="72" t="s">
        <v>116</v>
      </c>
    </row>
    <row r="115" spans="1:21" s="43" customFormat="1" ht="52.5" customHeight="1" x14ac:dyDescent="0.2">
      <c r="A115" s="67" t="s">
        <v>23</v>
      </c>
      <c r="B115" s="68" t="s">
        <v>24</v>
      </c>
      <c r="C115" s="68" t="s">
        <v>43</v>
      </c>
      <c r="D115" s="68" t="s">
        <v>369</v>
      </c>
      <c r="E115" s="68"/>
      <c r="F115" s="68" t="s">
        <v>146</v>
      </c>
      <c r="G115" s="68" t="s">
        <v>320</v>
      </c>
      <c r="H115" s="69" t="s">
        <v>104</v>
      </c>
      <c r="I115" s="68">
        <v>0</v>
      </c>
      <c r="J115" s="68">
        <v>0</v>
      </c>
      <c r="K115" s="68">
        <v>0</v>
      </c>
      <c r="L115" s="68">
        <v>500000000</v>
      </c>
      <c r="M115" s="68">
        <f t="shared" si="7"/>
        <v>500000000</v>
      </c>
      <c r="N115" s="70">
        <f>+VLOOKUP(G115,[9]Consolidado!$A$105:$D$241,4,0)</f>
        <v>0</v>
      </c>
      <c r="O115" s="71">
        <f t="shared" si="4"/>
        <v>0</v>
      </c>
      <c r="P115" s="70">
        <f>+VLOOKUP(G115,[9]Consolidado!$A$105:$F$241,6,0)</f>
        <v>0</v>
      </c>
      <c r="Q115" s="71">
        <f t="shared" si="5"/>
        <v>0</v>
      </c>
      <c r="R115" s="70">
        <v>0</v>
      </c>
      <c r="S115" s="71">
        <f t="shared" si="6"/>
        <v>0</v>
      </c>
      <c r="T115" s="72" t="s">
        <v>352</v>
      </c>
      <c r="U115" s="72" t="s">
        <v>104</v>
      </c>
    </row>
    <row r="116" spans="1:21" s="43" customFormat="1" ht="52.5" customHeight="1" x14ac:dyDescent="0.2">
      <c r="A116" s="67" t="s">
        <v>23</v>
      </c>
      <c r="B116" s="68" t="s">
        <v>24</v>
      </c>
      <c r="C116" s="68" t="s">
        <v>43</v>
      </c>
      <c r="D116" s="68" t="s">
        <v>86</v>
      </c>
      <c r="E116" s="68" t="s">
        <v>363</v>
      </c>
      <c r="F116" s="67" t="s">
        <v>145</v>
      </c>
      <c r="G116" s="68" t="s">
        <v>321</v>
      </c>
      <c r="H116" s="69" t="s">
        <v>121</v>
      </c>
      <c r="I116" s="68">
        <v>18161208</v>
      </c>
      <c r="J116" s="68">
        <v>33717120</v>
      </c>
      <c r="K116" s="68">
        <v>588845960</v>
      </c>
      <c r="L116" s="68">
        <v>0</v>
      </c>
      <c r="M116" s="68">
        <f t="shared" si="7"/>
        <v>607007168</v>
      </c>
      <c r="N116" s="70">
        <f>+VLOOKUP(G116,[9]Consolidado!$A$105:$D$241,4,0)</f>
        <v>477018360</v>
      </c>
      <c r="O116" s="71">
        <f t="shared" si="4"/>
        <v>0.78585292752259561</v>
      </c>
      <c r="P116" s="70">
        <f>+VLOOKUP(G116,[9]Consolidado!$A$105:$F$241,6,0)</f>
        <v>451150188</v>
      </c>
      <c r="Q116" s="71">
        <f t="shared" si="5"/>
        <v>0.74323700243355284</v>
      </c>
      <c r="R116" s="70">
        <v>188412787.31999999</v>
      </c>
      <c r="S116" s="71">
        <f t="shared" si="6"/>
        <v>0.31039631367252651</v>
      </c>
      <c r="T116" s="72" t="s">
        <v>352</v>
      </c>
      <c r="U116" s="72" t="s">
        <v>121</v>
      </c>
    </row>
    <row r="117" spans="1:21" s="43" customFormat="1" ht="52.5" customHeight="1" x14ac:dyDescent="0.2">
      <c r="A117" s="67" t="s">
        <v>23</v>
      </c>
      <c r="B117" s="68" t="s">
        <v>24</v>
      </c>
      <c r="C117" s="68" t="s">
        <v>43</v>
      </c>
      <c r="D117" s="68" t="s">
        <v>86</v>
      </c>
      <c r="E117" s="68" t="s">
        <v>363</v>
      </c>
      <c r="F117" s="67" t="s">
        <v>145</v>
      </c>
      <c r="G117" s="68" t="s">
        <v>322</v>
      </c>
      <c r="H117" s="69" t="s">
        <v>129</v>
      </c>
      <c r="I117" s="68">
        <v>0</v>
      </c>
      <c r="J117" s="68">
        <v>0</v>
      </c>
      <c r="K117" s="68">
        <v>0</v>
      </c>
      <c r="L117" s="68">
        <v>2042922184.75</v>
      </c>
      <c r="M117" s="68">
        <f t="shared" si="7"/>
        <v>2042922184.75</v>
      </c>
      <c r="N117" s="70">
        <f>+VLOOKUP(G117,[9]Consolidado!$A$105:$D$241,4,0)</f>
        <v>0</v>
      </c>
      <c r="O117" s="71">
        <f t="shared" si="4"/>
        <v>0</v>
      </c>
      <c r="P117" s="70">
        <f>+VLOOKUP(G117,[9]Consolidado!$A$105:$F$241,6,0)</f>
        <v>0</v>
      </c>
      <c r="Q117" s="71">
        <f t="shared" si="5"/>
        <v>0</v>
      </c>
      <c r="R117" s="70">
        <v>0</v>
      </c>
      <c r="S117" s="71">
        <f t="shared" si="6"/>
        <v>0</v>
      </c>
      <c r="T117" s="72" t="s">
        <v>352</v>
      </c>
      <c r="U117" s="72" t="s">
        <v>129</v>
      </c>
    </row>
    <row r="118" spans="1:21" s="43" customFormat="1" ht="52.5" customHeight="1" x14ac:dyDescent="0.2">
      <c r="A118" s="67" t="s">
        <v>23</v>
      </c>
      <c r="B118" s="68" t="s">
        <v>24</v>
      </c>
      <c r="C118" s="68" t="s">
        <v>43</v>
      </c>
      <c r="D118" s="68" t="s">
        <v>86</v>
      </c>
      <c r="E118" s="68" t="s">
        <v>363</v>
      </c>
      <c r="F118" s="67" t="s">
        <v>145</v>
      </c>
      <c r="G118" s="68" t="s">
        <v>323</v>
      </c>
      <c r="H118" s="69" t="s">
        <v>130</v>
      </c>
      <c r="I118" s="68">
        <v>0</v>
      </c>
      <c r="J118" s="68">
        <v>0</v>
      </c>
      <c r="K118" s="68">
        <v>88543224</v>
      </c>
      <c r="L118" s="68">
        <v>1518188221</v>
      </c>
      <c r="M118" s="68">
        <f t="shared" si="7"/>
        <v>1606731445</v>
      </c>
      <c r="N118" s="70">
        <f>+VLOOKUP(G118,[9]Consolidado!$A$105:$D$241,4,0)</f>
        <v>118057632</v>
      </c>
      <c r="O118" s="71">
        <f t="shared" si="4"/>
        <v>7.347689146645163E-2</v>
      </c>
      <c r="P118" s="70">
        <f>+VLOOKUP(G118,[9]Consolidado!$A$105:$F$241,6,0)</f>
        <v>117431568</v>
      </c>
      <c r="Q118" s="71">
        <f t="shared" si="5"/>
        <v>7.3087240786527327E-2</v>
      </c>
      <c r="R118" s="70">
        <v>53662560</v>
      </c>
      <c r="S118" s="71">
        <f t="shared" si="6"/>
        <v>3.339858703020529E-2</v>
      </c>
      <c r="T118" s="72" t="s">
        <v>352</v>
      </c>
      <c r="U118" s="72" t="s">
        <v>130</v>
      </c>
    </row>
    <row r="119" spans="1:21" s="43" customFormat="1" ht="52.5" customHeight="1" x14ac:dyDescent="0.2">
      <c r="A119" s="67" t="s">
        <v>23</v>
      </c>
      <c r="B119" s="68" t="s">
        <v>24</v>
      </c>
      <c r="C119" s="68" t="s">
        <v>38</v>
      </c>
      <c r="D119" s="68" t="s">
        <v>365</v>
      </c>
      <c r="E119" s="68" t="s">
        <v>366</v>
      </c>
      <c r="F119" s="67" t="s">
        <v>145</v>
      </c>
      <c r="G119" s="68" t="s">
        <v>324</v>
      </c>
      <c r="H119" s="69" t="s">
        <v>325</v>
      </c>
      <c r="I119" s="68">
        <v>0</v>
      </c>
      <c r="J119" s="68">
        <v>0</v>
      </c>
      <c r="K119" s="68">
        <v>146521071.40000382</v>
      </c>
      <c r="L119" s="68">
        <v>0</v>
      </c>
      <c r="M119" s="68">
        <f t="shared" si="7"/>
        <v>146521071.40000382</v>
      </c>
      <c r="N119" s="70">
        <f>+VLOOKUP(G119,[9]Consolidado!$A$105:$D$241,4,0)</f>
        <v>144087777.13</v>
      </c>
      <c r="O119" s="71">
        <f t="shared" si="4"/>
        <v>0.98339287143648502</v>
      </c>
      <c r="P119" s="70">
        <f>+VLOOKUP(G119,[9]Consolidado!$A$105:$F$241,6,0)</f>
        <v>143870473.32999998</v>
      </c>
      <c r="Q119" s="71">
        <f t="shared" si="5"/>
        <v>0.98190978236319548</v>
      </c>
      <c r="R119" s="70">
        <v>65024612.969999999</v>
      </c>
      <c r="S119" s="71">
        <f t="shared" si="6"/>
        <v>0.44379018218125249</v>
      </c>
      <c r="T119" s="72" t="s">
        <v>353</v>
      </c>
      <c r="U119" s="72" t="s">
        <v>41</v>
      </c>
    </row>
    <row r="120" spans="1:21" s="43" customFormat="1" ht="52.5" customHeight="1" x14ac:dyDescent="0.2">
      <c r="A120" s="67" t="s">
        <v>23</v>
      </c>
      <c r="B120" s="68" t="s">
        <v>24</v>
      </c>
      <c r="C120" s="68" t="s">
        <v>25</v>
      </c>
      <c r="D120" s="68" t="s">
        <v>86</v>
      </c>
      <c r="E120" s="68" t="s">
        <v>363</v>
      </c>
      <c r="F120" s="67" t="s">
        <v>145</v>
      </c>
      <c r="G120" s="68" t="s">
        <v>326</v>
      </c>
      <c r="H120" s="69" t="s">
        <v>327</v>
      </c>
      <c r="I120" s="68">
        <v>0</v>
      </c>
      <c r="J120" s="68">
        <v>0</v>
      </c>
      <c r="K120" s="68">
        <v>70475984</v>
      </c>
      <c r="L120" s="68">
        <v>0</v>
      </c>
      <c r="M120" s="68">
        <f t="shared" si="7"/>
        <v>70475984</v>
      </c>
      <c r="N120" s="70">
        <f>+VLOOKUP(G120,[9]Consolidado!$A$105:$D$241,4,0)</f>
        <v>71124536</v>
      </c>
      <c r="O120" s="71">
        <f t="shared" si="4"/>
        <v>1.00920245398773</v>
      </c>
      <c r="P120" s="70">
        <f>+VLOOKUP(G120,[9]Consolidado!$A$105:$F$241,6,0)</f>
        <v>70475984</v>
      </c>
      <c r="Q120" s="71">
        <f t="shared" si="5"/>
        <v>1</v>
      </c>
      <c r="R120" s="70">
        <v>19456560</v>
      </c>
      <c r="S120" s="71">
        <f t="shared" si="6"/>
        <v>0.27607361963190186</v>
      </c>
      <c r="T120" s="72" t="s">
        <v>353</v>
      </c>
      <c r="U120" s="72" t="s">
        <v>41</v>
      </c>
    </row>
    <row r="121" spans="1:21" s="43" customFormat="1" ht="52.5" customHeight="1" x14ac:dyDescent="0.2">
      <c r="A121" s="67" t="s">
        <v>23</v>
      </c>
      <c r="B121" s="68" t="s">
        <v>24</v>
      </c>
      <c r="C121" s="68" t="s">
        <v>38</v>
      </c>
      <c r="D121" s="68" t="s">
        <v>365</v>
      </c>
      <c r="E121" s="68"/>
      <c r="F121" s="68" t="s">
        <v>146</v>
      </c>
      <c r="G121" s="68" t="s">
        <v>328</v>
      </c>
      <c r="H121" s="69" t="s">
        <v>329</v>
      </c>
      <c r="I121" s="68">
        <v>0</v>
      </c>
      <c r="J121" s="68">
        <v>0</v>
      </c>
      <c r="K121" s="68">
        <v>0</v>
      </c>
      <c r="L121" s="68">
        <v>1624201782.184</v>
      </c>
      <c r="M121" s="68">
        <f t="shared" si="7"/>
        <v>1624201782.184</v>
      </c>
      <c r="N121" s="70">
        <f>+VLOOKUP(G121,[9]Consolidado!$A$105:$D$241,4,0)</f>
        <v>451706795.25999999</v>
      </c>
      <c r="O121" s="71">
        <f t="shared" si="4"/>
        <v>0.2781100231601813</v>
      </c>
      <c r="P121" s="70">
        <f>+VLOOKUP(G121,[9]Consolidado!$A$105:$F$241,6,0)</f>
        <v>412772101.1334675</v>
      </c>
      <c r="Q121" s="71">
        <f t="shared" si="5"/>
        <v>0.25413843628371663</v>
      </c>
      <c r="R121" s="70">
        <v>412772101.1334675</v>
      </c>
      <c r="S121" s="71">
        <f t="shared" si="6"/>
        <v>0.25413843628371663</v>
      </c>
      <c r="T121" s="72" t="s">
        <v>353</v>
      </c>
      <c r="U121" s="72" t="s">
        <v>117</v>
      </c>
    </row>
    <row r="122" spans="1:21" s="43" customFormat="1" ht="51" customHeight="1" x14ac:dyDescent="0.2">
      <c r="A122" s="67" t="s">
        <v>23</v>
      </c>
      <c r="B122" s="68" t="s">
        <v>24</v>
      </c>
      <c r="C122" s="68" t="s">
        <v>38</v>
      </c>
      <c r="D122" s="68" t="s">
        <v>365</v>
      </c>
      <c r="E122" s="68"/>
      <c r="F122" s="68" t="s">
        <v>146</v>
      </c>
      <c r="G122" s="68" t="s">
        <v>330</v>
      </c>
      <c r="H122" s="69" t="s">
        <v>331</v>
      </c>
      <c r="I122" s="68">
        <v>0</v>
      </c>
      <c r="J122" s="68">
        <v>0</v>
      </c>
      <c r="K122" s="68">
        <v>0</v>
      </c>
      <c r="L122" s="68">
        <v>6348868821.0033321</v>
      </c>
      <c r="M122" s="68">
        <f t="shared" si="7"/>
        <v>6348868821.0033321</v>
      </c>
      <c r="N122" s="70">
        <f>+VLOOKUP(G122,[9]Consolidado!$A$105:$D$241,4,0)</f>
        <v>3862203563.0599999</v>
      </c>
      <c r="O122" s="71">
        <f t="shared" si="4"/>
        <v>0.60832940039382377</v>
      </c>
      <c r="P122" s="70">
        <f>+VLOOKUP(G122,[9]Consolidado!$A$105:$F$241,6,0)</f>
        <v>3529226943.9965324</v>
      </c>
      <c r="Q122" s="71">
        <f t="shared" si="5"/>
        <v>0.55588279479348224</v>
      </c>
      <c r="R122" s="70">
        <v>2511046363.5265322</v>
      </c>
      <c r="S122" s="71">
        <f t="shared" si="6"/>
        <v>0.39551082788472286</v>
      </c>
      <c r="T122" s="72" t="s">
        <v>353</v>
      </c>
      <c r="U122" s="72" t="s">
        <v>42</v>
      </c>
    </row>
    <row r="123" spans="1:21" s="43" customFormat="1" ht="52.5" customHeight="1" x14ac:dyDescent="0.2">
      <c r="A123" s="67" t="s">
        <v>23</v>
      </c>
      <c r="B123" s="68" t="s">
        <v>24</v>
      </c>
      <c r="C123" s="68" t="s">
        <v>38</v>
      </c>
      <c r="D123" s="68" t="s">
        <v>365</v>
      </c>
      <c r="E123" s="68" t="s">
        <v>366</v>
      </c>
      <c r="F123" s="67" t="s">
        <v>145</v>
      </c>
      <c r="G123" s="68" t="s">
        <v>332</v>
      </c>
      <c r="H123" s="69" t="s">
        <v>333</v>
      </c>
      <c r="I123" s="68">
        <v>0</v>
      </c>
      <c r="J123" s="68">
        <v>0</v>
      </c>
      <c r="K123" s="68">
        <v>482320039.90000004</v>
      </c>
      <c r="L123" s="68">
        <v>669456045.66666698</v>
      </c>
      <c r="M123" s="68">
        <f t="shared" si="7"/>
        <v>1151776085.5666671</v>
      </c>
      <c r="N123" s="70">
        <f>+VLOOKUP(G123,[9]Consolidado!$A$105:$D$241,4,0)</f>
        <v>594577118.55000007</v>
      </c>
      <c r="O123" s="71">
        <f t="shared" si="4"/>
        <v>0.51622630995804331</v>
      </c>
      <c r="P123" s="70">
        <f>+VLOOKUP(G123,[9]Consolidado!$A$105:$F$241,6,0)</f>
        <v>594577118.54999995</v>
      </c>
      <c r="Q123" s="71">
        <f t="shared" si="5"/>
        <v>0.51622630995804319</v>
      </c>
      <c r="R123" s="70">
        <v>312133317.94999999</v>
      </c>
      <c r="S123" s="71">
        <f t="shared" si="6"/>
        <v>0.2710017353732711</v>
      </c>
      <c r="T123" s="72" t="s">
        <v>353</v>
      </c>
      <c r="U123" s="72" t="s">
        <v>42</v>
      </c>
    </row>
    <row r="124" spans="1:21" s="43" customFormat="1" ht="52.5" customHeight="1" x14ac:dyDescent="0.2">
      <c r="A124" s="67" t="s">
        <v>23</v>
      </c>
      <c r="B124" s="68" t="s">
        <v>24</v>
      </c>
      <c r="C124" s="68" t="s">
        <v>38</v>
      </c>
      <c r="D124" s="68" t="s">
        <v>365</v>
      </c>
      <c r="E124" s="68" t="s">
        <v>366</v>
      </c>
      <c r="F124" s="67" t="s">
        <v>145</v>
      </c>
      <c r="G124" s="68" t="s">
        <v>334</v>
      </c>
      <c r="H124" s="69" t="s">
        <v>335</v>
      </c>
      <c r="I124" s="68">
        <v>0</v>
      </c>
      <c r="J124" s="68">
        <v>0</v>
      </c>
      <c r="K124" s="68">
        <v>138351907.33000001</v>
      </c>
      <c r="L124" s="68">
        <v>3984748157.7860003</v>
      </c>
      <c r="M124" s="68">
        <f t="shared" si="7"/>
        <v>4123100065.1160002</v>
      </c>
      <c r="N124" s="70">
        <f>+VLOOKUP(G124,[9]Consolidado!$A$105:$D$241,4,0)</f>
        <v>4122989088.7799997</v>
      </c>
      <c r="O124" s="71">
        <f t="shared" si="4"/>
        <v>0.99997308424868481</v>
      </c>
      <c r="P124" s="70">
        <f>+VLOOKUP(G124,[9]Consolidado!$A$105:$F$241,6,0)</f>
        <v>4121420799.7799997</v>
      </c>
      <c r="Q124" s="71">
        <f t="shared" si="5"/>
        <v>0.99959271778286241</v>
      </c>
      <c r="R124" s="70">
        <v>704567931.74000001</v>
      </c>
      <c r="S124" s="71">
        <f t="shared" si="6"/>
        <v>0.17088305416137833</v>
      </c>
      <c r="T124" s="72" t="s">
        <v>353</v>
      </c>
      <c r="U124" s="72" t="s">
        <v>42</v>
      </c>
    </row>
    <row r="125" spans="1:21" s="43" customFormat="1" ht="52.5" customHeight="1" x14ac:dyDescent="0.2">
      <c r="A125" s="67" t="s">
        <v>23</v>
      </c>
      <c r="B125" s="68" t="s">
        <v>24</v>
      </c>
      <c r="C125" s="68" t="s">
        <v>38</v>
      </c>
      <c r="D125" s="68" t="s">
        <v>365</v>
      </c>
      <c r="E125" s="68" t="s">
        <v>366</v>
      </c>
      <c r="F125" s="67" t="s">
        <v>145</v>
      </c>
      <c r="G125" s="68" t="s">
        <v>336</v>
      </c>
      <c r="H125" s="69" t="s">
        <v>337</v>
      </c>
      <c r="I125" s="68">
        <v>0</v>
      </c>
      <c r="J125" s="68">
        <v>0</v>
      </c>
      <c r="K125" s="68">
        <v>154513717.66666701</v>
      </c>
      <c r="L125" s="68">
        <v>1693673332.0633302</v>
      </c>
      <c r="M125" s="68">
        <f t="shared" si="7"/>
        <v>1848187049.7299972</v>
      </c>
      <c r="N125" s="70">
        <f>+VLOOKUP(G125,[9]Consolidado!$A$105:$D$241,4,0)</f>
        <v>798499556.32999992</v>
      </c>
      <c r="O125" s="71">
        <f t="shared" si="4"/>
        <v>0.4320447740647535</v>
      </c>
      <c r="P125" s="70">
        <f>+VLOOKUP(G125,[9]Consolidado!$A$105:$F$241,6,0)</f>
        <v>798499556.32999992</v>
      </c>
      <c r="Q125" s="71">
        <f t="shared" si="5"/>
        <v>0.4320447740647535</v>
      </c>
      <c r="R125" s="70">
        <v>64325144</v>
      </c>
      <c r="S125" s="71">
        <f t="shared" si="6"/>
        <v>3.4804455538954948E-2</v>
      </c>
      <c r="T125" s="72" t="s">
        <v>353</v>
      </c>
      <c r="U125" s="72" t="s">
        <v>42</v>
      </c>
    </row>
    <row r="126" spans="1:21" s="43" customFormat="1" ht="52.5" customHeight="1" x14ac:dyDescent="0.2">
      <c r="A126" s="67" t="s">
        <v>23</v>
      </c>
      <c r="B126" s="68" t="s">
        <v>24</v>
      </c>
      <c r="C126" s="68" t="s">
        <v>38</v>
      </c>
      <c r="D126" s="68" t="s">
        <v>365</v>
      </c>
      <c r="E126" s="68" t="s">
        <v>367</v>
      </c>
      <c r="F126" s="67" t="s">
        <v>145</v>
      </c>
      <c r="G126" s="68" t="s">
        <v>338</v>
      </c>
      <c r="H126" s="69" t="s">
        <v>339</v>
      </c>
      <c r="I126" s="68">
        <v>0</v>
      </c>
      <c r="J126" s="68">
        <v>0</v>
      </c>
      <c r="K126" s="68">
        <v>0</v>
      </c>
      <c r="L126" s="68">
        <v>0</v>
      </c>
      <c r="M126" s="68">
        <f t="shared" si="7"/>
        <v>0</v>
      </c>
      <c r="N126" s="70">
        <f>+VLOOKUP(G126,[9]Consolidado!$A$105:$D$241,4,0)</f>
        <v>0</v>
      </c>
      <c r="O126" s="71" t="e">
        <f t="shared" si="4"/>
        <v>#DIV/0!</v>
      </c>
      <c r="P126" s="70">
        <f>+VLOOKUP(G126,[9]Consolidado!$A$105:$F$241,6,0)</f>
        <v>0</v>
      </c>
      <c r="Q126" s="71" t="e">
        <f t="shared" si="5"/>
        <v>#DIV/0!</v>
      </c>
      <c r="R126" s="70">
        <v>0</v>
      </c>
      <c r="S126" s="71" t="e">
        <f t="shared" si="6"/>
        <v>#DIV/0!</v>
      </c>
      <c r="T126" s="72" t="s">
        <v>353</v>
      </c>
      <c r="U126" s="72" t="s">
        <v>42</v>
      </c>
    </row>
    <row r="127" spans="1:21" s="43" customFormat="1" ht="52.5" customHeight="1" x14ac:dyDescent="0.2">
      <c r="A127" s="67" t="s">
        <v>124</v>
      </c>
      <c r="B127" s="68" t="s">
        <v>27</v>
      </c>
      <c r="C127" s="68" t="s">
        <v>43</v>
      </c>
      <c r="D127" s="68" t="s">
        <v>368</v>
      </c>
      <c r="E127" s="68" t="s">
        <v>370</v>
      </c>
      <c r="F127" s="67" t="s">
        <v>145</v>
      </c>
      <c r="G127" s="68" t="s">
        <v>340</v>
      </c>
      <c r="H127" s="69" t="s">
        <v>341</v>
      </c>
      <c r="I127" s="68">
        <v>0</v>
      </c>
      <c r="J127" s="68">
        <v>0</v>
      </c>
      <c r="K127" s="68">
        <v>36387967</v>
      </c>
      <c r="L127" s="68">
        <v>0</v>
      </c>
      <c r="M127" s="68">
        <f t="shared" si="7"/>
        <v>36387967</v>
      </c>
      <c r="N127" s="70">
        <f>+VLOOKUP(G127,[9]Consolidado!$A$105:$D$241,4,0)</f>
        <v>36387966.670000002</v>
      </c>
      <c r="O127" s="71">
        <f t="shared" ref="O127:O134" si="8">+N127/M127</f>
        <v>0.99999999093106795</v>
      </c>
      <c r="P127" s="70">
        <f>+VLOOKUP(G127,[9]Consolidado!$A$105:$F$241,6,0)</f>
        <v>36387966.670000002</v>
      </c>
      <c r="Q127" s="71">
        <f t="shared" ref="Q127:Q134" si="9">+P127/M127</f>
        <v>0.99999999093106795</v>
      </c>
      <c r="R127" s="70">
        <v>36328613.380000003</v>
      </c>
      <c r="S127" s="71">
        <f t="shared" ref="S127:S134" si="10">+R127/M127</f>
        <v>0.9983688668289713</v>
      </c>
      <c r="T127" s="72" t="s">
        <v>354</v>
      </c>
      <c r="U127" s="72" t="s">
        <v>133</v>
      </c>
    </row>
    <row r="128" spans="1:21" s="43" customFormat="1" ht="52.5" customHeight="1" x14ac:dyDescent="0.2">
      <c r="A128" s="67" t="s">
        <v>124</v>
      </c>
      <c r="B128" s="68" t="s">
        <v>27</v>
      </c>
      <c r="C128" s="68" t="s">
        <v>43</v>
      </c>
      <c r="D128" s="68" t="s">
        <v>368</v>
      </c>
      <c r="E128" s="68" t="s">
        <v>370</v>
      </c>
      <c r="F128" s="67" t="s">
        <v>145</v>
      </c>
      <c r="G128" s="68" t="s">
        <v>342</v>
      </c>
      <c r="H128" s="69" t="s">
        <v>341</v>
      </c>
      <c r="I128" s="68">
        <v>0</v>
      </c>
      <c r="J128" s="68">
        <v>0</v>
      </c>
      <c r="K128" s="68">
        <v>0</v>
      </c>
      <c r="L128" s="68">
        <v>0</v>
      </c>
      <c r="M128" s="68">
        <f t="shared" si="7"/>
        <v>0</v>
      </c>
      <c r="N128" s="70">
        <f>+VLOOKUP(G128,[9]Consolidado!$A$105:$D$241,4,0)</f>
        <v>0</v>
      </c>
      <c r="O128" s="71" t="e">
        <f t="shared" si="8"/>
        <v>#DIV/0!</v>
      </c>
      <c r="P128" s="70">
        <f>+VLOOKUP(G128,[9]Consolidado!$A$105:$F$241,6,0)</f>
        <v>0</v>
      </c>
      <c r="Q128" s="71" t="e">
        <f t="shared" si="9"/>
        <v>#DIV/0!</v>
      </c>
      <c r="R128" s="70">
        <v>0</v>
      </c>
      <c r="S128" s="71" t="e">
        <f t="shared" si="10"/>
        <v>#DIV/0!</v>
      </c>
      <c r="T128" s="72" t="s">
        <v>354</v>
      </c>
      <c r="U128" s="72" t="s">
        <v>134</v>
      </c>
    </row>
    <row r="129" spans="1:21" s="43" customFormat="1" ht="52.5" customHeight="1" x14ac:dyDescent="0.2">
      <c r="A129" s="67" t="s">
        <v>124</v>
      </c>
      <c r="B129" s="68" t="s">
        <v>27</v>
      </c>
      <c r="C129" s="68" t="s">
        <v>43</v>
      </c>
      <c r="D129" s="68" t="s">
        <v>368</v>
      </c>
      <c r="E129" s="68" t="s">
        <v>370</v>
      </c>
      <c r="F129" s="67" t="s">
        <v>145</v>
      </c>
      <c r="G129" s="68" t="s">
        <v>343</v>
      </c>
      <c r="H129" s="69" t="s">
        <v>341</v>
      </c>
      <c r="I129" s="68">
        <v>0</v>
      </c>
      <c r="J129" s="68">
        <v>0</v>
      </c>
      <c r="K129" s="68">
        <v>0</v>
      </c>
      <c r="L129" s="68">
        <v>0</v>
      </c>
      <c r="M129" s="68">
        <f t="shared" si="7"/>
        <v>0</v>
      </c>
      <c r="N129" s="70">
        <f>+VLOOKUP(G129,[9]Consolidado!$A$105:$D$241,4,0)</f>
        <v>0</v>
      </c>
      <c r="O129" s="71" t="e">
        <f t="shared" si="8"/>
        <v>#DIV/0!</v>
      </c>
      <c r="P129" s="70">
        <f>+VLOOKUP(G129,[9]Consolidado!$A$105:$F$241,6,0)</f>
        <v>0</v>
      </c>
      <c r="Q129" s="71" t="e">
        <f t="shared" si="9"/>
        <v>#DIV/0!</v>
      </c>
      <c r="R129" s="70">
        <v>0</v>
      </c>
      <c r="S129" s="71" t="e">
        <f t="shared" si="10"/>
        <v>#DIV/0!</v>
      </c>
      <c r="T129" s="72" t="s">
        <v>354</v>
      </c>
      <c r="U129" s="72" t="s">
        <v>135</v>
      </c>
    </row>
    <row r="130" spans="1:21" s="43" customFormat="1" ht="52.5" customHeight="1" x14ac:dyDescent="0.2">
      <c r="A130" s="67" t="s">
        <v>124</v>
      </c>
      <c r="B130" s="68" t="s">
        <v>27</v>
      </c>
      <c r="C130" s="68" t="s">
        <v>43</v>
      </c>
      <c r="D130" s="68" t="s">
        <v>368</v>
      </c>
      <c r="E130" s="68" t="s">
        <v>370</v>
      </c>
      <c r="F130" s="67" t="s">
        <v>145</v>
      </c>
      <c r="G130" s="68" t="s">
        <v>344</v>
      </c>
      <c r="H130" s="69" t="s">
        <v>341</v>
      </c>
      <c r="I130" s="68">
        <v>0</v>
      </c>
      <c r="J130" s="68">
        <v>0</v>
      </c>
      <c r="K130" s="68">
        <v>0</v>
      </c>
      <c r="L130" s="68">
        <v>0</v>
      </c>
      <c r="M130" s="68">
        <f t="shared" si="7"/>
        <v>0</v>
      </c>
      <c r="N130" s="70">
        <f>+VLOOKUP(G130,[9]Consolidado!$A$105:$D$241,4,0)</f>
        <v>0</v>
      </c>
      <c r="O130" s="71" t="e">
        <f t="shared" si="8"/>
        <v>#DIV/0!</v>
      </c>
      <c r="P130" s="70">
        <f>+VLOOKUP(G130,[9]Consolidado!$A$105:$F$241,6,0)</f>
        <v>0</v>
      </c>
      <c r="Q130" s="71" t="e">
        <f t="shared" si="9"/>
        <v>#DIV/0!</v>
      </c>
      <c r="R130" s="70">
        <v>0</v>
      </c>
      <c r="S130" s="71" t="e">
        <f t="shared" si="10"/>
        <v>#DIV/0!</v>
      </c>
      <c r="T130" s="72" t="s">
        <v>354</v>
      </c>
      <c r="U130" s="72" t="s">
        <v>136</v>
      </c>
    </row>
    <row r="131" spans="1:21" s="43" customFormat="1" ht="52.5" customHeight="1" x14ac:dyDescent="0.2">
      <c r="A131" s="67" t="s">
        <v>124</v>
      </c>
      <c r="B131" s="68" t="s">
        <v>27</v>
      </c>
      <c r="C131" s="68" t="s">
        <v>43</v>
      </c>
      <c r="D131" s="68" t="s">
        <v>368</v>
      </c>
      <c r="E131" s="68" t="s">
        <v>370</v>
      </c>
      <c r="F131" s="67" t="s">
        <v>145</v>
      </c>
      <c r="G131" s="68" t="s">
        <v>345</v>
      </c>
      <c r="H131" s="69" t="s">
        <v>341</v>
      </c>
      <c r="I131" s="68">
        <v>0</v>
      </c>
      <c r="J131" s="68">
        <v>0</v>
      </c>
      <c r="K131" s="68">
        <v>0</v>
      </c>
      <c r="L131" s="68">
        <v>0</v>
      </c>
      <c r="M131" s="68">
        <f t="shared" si="7"/>
        <v>0</v>
      </c>
      <c r="N131" s="70">
        <f>+VLOOKUP(G131,[9]Consolidado!$A$105:$D$241,4,0)</f>
        <v>0</v>
      </c>
      <c r="O131" s="71" t="e">
        <f t="shared" si="8"/>
        <v>#DIV/0!</v>
      </c>
      <c r="P131" s="70">
        <f>+VLOOKUP(G131,[9]Consolidado!$A$105:$F$241,6,0)</f>
        <v>0</v>
      </c>
      <c r="Q131" s="71" t="e">
        <f t="shared" si="9"/>
        <v>#DIV/0!</v>
      </c>
      <c r="R131" s="70">
        <v>0</v>
      </c>
      <c r="S131" s="71" t="e">
        <f t="shared" si="10"/>
        <v>#DIV/0!</v>
      </c>
      <c r="T131" s="72" t="s">
        <v>354</v>
      </c>
      <c r="U131" s="72" t="s">
        <v>137</v>
      </c>
    </row>
    <row r="132" spans="1:21" s="43" customFormat="1" ht="11.25" customHeight="1" x14ac:dyDescent="0.2">
      <c r="A132" s="67"/>
      <c r="B132" s="68" t="s">
        <v>358</v>
      </c>
      <c r="C132" s="68" t="s">
        <v>123</v>
      </c>
      <c r="D132" s="67"/>
      <c r="E132" s="67"/>
      <c r="F132" s="68" t="s">
        <v>358</v>
      </c>
      <c r="G132" s="68" t="s">
        <v>346</v>
      </c>
      <c r="H132" s="69" t="s">
        <v>144</v>
      </c>
      <c r="I132" s="68">
        <v>0</v>
      </c>
      <c r="J132" s="68">
        <v>0</v>
      </c>
      <c r="K132" s="68">
        <v>0</v>
      </c>
      <c r="L132" s="68">
        <v>100000000</v>
      </c>
      <c r="M132" s="68">
        <f t="shared" ref="M132:M134" si="11">+I132+K132+L132</f>
        <v>100000000</v>
      </c>
      <c r="N132" s="70">
        <v>0</v>
      </c>
      <c r="O132" s="71">
        <f t="shared" si="8"/>
        <v>0</v>
      </c>
      <c r="P132" s="70">
        <v>0</v>
      </c>
      <c r="Q132" s="71">
        <f t="shared" si="9"/>
        <v>0</v>
      </c>
      <c r="R132" s="70">
        <v>0</v>
      </c>
      <c r="S132" s="71">
        <f t="shared" si="10"/>
        <v>0</v>
      </c>
      <c r="T132" s="72" t="s">
        <v>355</v>
      </c>
      <c r="U132" s="72" t="s">
        <v>356</v>
      </c>
    </row>
    <row r="133" spans="1:21" s="43" customFormat="1" ht="11.25" customHeight="1" x14ac:dyDescent="0.2">
      <c r="A133" s="67"/>
      <c r="B133" s="68" t="s">
        <v>358</v>
      </c>
      <c r="C133" s="68" t="s">
        <v>123</v>
      </c>
      <c r="D133" s="67"/>
      <c r="E133" s="67"/>
      <c r="F133" s="68" t="s">
        <v>358</v>
      </c>
      <c r="G133" s="68" t="s">
        <v>347</v>
      </c>
      <c r="H133" s="69" t="s">
        <v>144</v>
      </c>
      <c r="I133" s="68">
        <v>0</v>
      </c>
      <c r="J133" s="68">
        <v>0</v>
      </c>
      <c r="K133" s="68">
        <v>0</v>
      </c>
      <c r="L133" s="68">
        <v>0</v>
      </c>
      <c r="M133" s="68">
        <f t="shared" si="11"/>
        <v>0</v>
      </c>
      <c r="N133" s="70">
        <f>+VLOOKUP(G133,[9]Consolidado!$A$105:$D$241,4,0)</f>
        <v>0</v>
      </c>
      <c r="O133" s="71" t="e">
        <f t="shared" si="8"/>
        <v>#DIV/0!</v>
      </c>
      <c r="P133" s="70">
        <f>+VLOOKUP(G133,[9]Consolidado!$A$105:$F$241,6,0)</f>
        <v>0</v>
      </c>
      <c r="Q133" s="71" t="e">
        <f t="shared" si="9"/>
        <v>#DIV/0!</v>
      </c>
      <c r="R133" s="70">
        <v>0</v>
      </c>
      <c r="S133" s="71" t="e">
        <f t="shared" si="10"/>
        <v>#DIV/0!</v>
      </c>
      <c r="T133" s="72" t="s">
        <v>355</v>
      </c>
      <c r="U133" s="72" t="s">
        <v>105</v>
      </c>
    </row>
    <row r="134" spans="1:21" s="43" customFormat="1" ht="11.25" customHeight="1" x14ac:dyDescent="0.2">
      <c r="A134" s="67"/>
      <c r="B134" s="68" t="s">
        <v>358</v>
      </c>
      <c r="C134" s="68" t="s">
        <v>123</v>
      </c>
      <c r="D134" s="67"/>
      <c r="E134" s="67"/>
      <c r="F134" s="68" t="s">
        <v>358</v>
      </c>
      <c r="G134" s="68" t="s">
        <v>348</v>
      </c>
      <c r="H134" s="69" t="s">
        <v>144</v>
      </c>
      <c r="I134" s="68">
        <v>0</v>
      </c>
      <c r="J134" s="68">
        <v>0</v>
      </c>
      <c r="K134" s="68">
        <v>0</v>
      </c>
      <c r="L134" s="68">
        <v>0</v>
      </c>
      <c r="M134" s="68">
        <f t="shared" si="11"/>
        <v>0</v>
      </c>
      <c r="N134" s="70">
        <f>+VLOOKUP(G134,[9]Consolidado!$A$105:$D$241,4,0)</f>
        <v>0</v>
      </c>
      <c r="O134" s="71" t="e">
        <f t="shared" si="8"/>
        <v>#DIV/0!</v>
      </c>
      <c r="P134" s="70">
        <f>+VLOOKUP(G134,[9]Consolidado!$A$105:$F$241,6,0)</f>
        <v>0</v>
      </c>
      <c r="Q134" s="71" t="e">
        <f t="shared" si="9"/>
        <v>#DIV/0!</v>
      </c>
      <c r="R134" s="70">
        <v>0</v>
      </c>
      <c r="S134" s="71" t="e">
        <f t="shared" si="10"/>
        <v>#DIV/0!</v>
      </c>
      <c r="T134" s="72" t="s">
        <v>355</v>
      </c>
      <c r="U134" s="72" t="s">
        <v>113</v>
      </c>
    </row>
    <row r="135" spans="1:21" s="43" customFormat="1" ht="18.75" customHeight="1" x14ac:dyDescent="0.2">
      <c r="A135" s="115" t="s">
        <v>71</v>
      </c>
      <c r="B135" s="115"/>
      <c r="C135" s="115"/>
      <c r="D135" s="115"/>
      <c r="E135" s="115"/>
      <c r="F135" s="115"/>
      <c r="G135" s="73"/>
      <c r="H135" s="74"/>
      <c r="I135" s="75">
        <f t="shared" ref="I135:N135" si="12">+I134+I133+I132+I122+I121+I115+I114+I109+I107+I106+I105+I104+I103+I102+I101+I100+I99+I98+I97+I96+I95+I94+I93+I92+I91+I90+I89+I88+I87+I86+I85+I84+I83+I82+I79+I78+I77+I76+I73+I72+I71+I70+I69+I68+I67+I66+I65+I64+I63+I62+I61+I60+I59+I58+I56+I55+I52+I51+I50+I49+I48+I46+I45++I44+I41+I37+I25+I24+I22+I21+I20+I19+I18+I17+I16+I15+I14+I13+I12+I11+I10+I9</f>
        <v>4710596577.8814507</v>
      </c>
      <c r="J135" s="75">
        <f t="shared" si="12"/>
        <v>2795132720</v>
      </c>
      <c r="K135" s="75">
        <f t="shared" si="12"/>
        <v>12662819610.671021</v>
      </c>
      <c r="L135" s="75">
        <f t="shared" si="12"/>
        <v>45032614353.018356</v>
      </c>
      <c r="M135" s="75">
        <f t="shared" si="12"/>
        <v>62406030541.570831</v>
      </c>
      <c r="N135" s="75">
        <f t="shared" si="12"/>
        <v>38200401078.459999</v>
      </c>
      <c r="O135" s="76">
        <f>IFERROR(N135/$M135,0)</f>
        <v>0.61212675677254269</v>
      </c>
      <c r="P135" s="75">
        <f>+P134+P133+P132+P122+P121+P115+P114+P109+P107+P106+P105+P104+P103+P102+P101+P100+P99+P98+P97+P96+P95+P94+P93+P92+P91+P90+P89+P88+P87+P86+P85+P84+P83+P82+P79+P78+P77+P76+P73+P72+P71+P70+P69+P68+P67+P66+P65+P64+P63+P62+P61+P60+P59+P58+P56+P55+P52+P51+P50+P49+P48+P46+P45++P44+P41+P37+P25+P24+P22+P21+P20+P19+P18+P17+P16+P15+P14+P13+P12+P11+P10+P9</f>
        <v>31867102954.667404</v>
      </c>
      <c r="Q135" s="76">
        <f>IFERROR(P135/$M135,0)</f>
        <v>0.510641402411256</v>
      </c>
      <c r="R135" s="75">
        <f>+R134+R133+R132+R122+R121+R115+R114+R109+R107+R106+R105+R104+R103+R102+R101+R100+R99+R98+R97+R96+R95+R94+R93+R92+R91+R90+R89+R88+R87+R86+R85+R84+R83+R82+R79+R78+R77+R76+R73+R72+R71+R70+R69+R68+R67+R66+R65+R64+R63+R62+R61+R60+R59+R58+R56+R55+R52+R51+R50+R49+R48+R46+R45++R44+R41+R37+R25+R24+R22+R21+R20+R19+R18+R17+R16+R15+R14+R13+R12+R11+R10+R9</f>
        <v>18326682104.069389</v>
      </c>
      <c r="S135" s="76">
        <f t="shared" ref="S135" si="13">IFERROR(R135/$M135,0)</f>
        <v>0.29366844750462612</v>
      </c>
      <c r="T135" s="77"/>
      <c r="U135" s="77"/>
    </row>
    <row r="136" spans="1:21" s="43" customFormat="1" ht="23.25" customHeight="1" x14ac:dyDescent="0.2">
      <c r="A136" s="115" t="s">
        <v>371</v>
      </c>
      <c r="B136" s="115"/>
      <c r="C136" s="115"/>
      <c r="D136" s="115"/>
      <c r="E136" s="115"/>
      <c r="F136" s="115"/>
      <c r="G136" s="73"/>
      <c r="H136" s="74"/>
      <c r="I136" s="75">
        <f t="shared" ref="I136:N136" si="14">+I131+I130+I129+I128+I127+I126+I125+I124+I123+I120+I119+I118+I117+I116+I113+I112+I111+I110+I108+I81+I80+I75+I74+I57+I54+I53+I47+I43+I42+I40+I39+I38+I36+I35+I34+I33+I32+I31+I30+I29+I28+I27+I26+I23</f>
        <v>107034845.06874999</v>
      </c>
      <c r="J136" s="75">
        <f t="shared" si="14"/>
        <v>126811076.7666626</v>
      </c>
      <c r="K136" s="75">
        <f t="shared" si="14"/>
        <v>3889425010.3173375</v>
      </c>
      <c r="L136" s="75">
        <f t="shared" si="14"/>
        <v>19675565806.276447</v>
      </c>
      <c r="M136" s="75">
        <f t="shared" si="14"/>
        <v>23773881726.402527</v>
      </c>
      <c r="N136" s="75">
        <f t="shared" si="14"/>
        <v>11560771026.149996</v>
      </c>
      <c r="O136" s="76">
        <f>IFERROR(N136/$M136,0)</f>
        <v>0.48628032894228485</v>
      </c>
      <c r="P136" s="75">
        <f>+P131+P130+P129+P128+P127+P126+P125+P124+P123+P120+P119+P118+P117+P116+P113+P112+P111+P110+P108+P81+P80+P75+P74+P57+P54+P53+P47+P43+P42+P40+P39+P38+P36+P35+P34+P33+P32+P31+P30+P29+P28+P27+P26+P23</f>
        <v>10008919192.782593</v>
      </c>
      <c r="Q136" s="76">
        <f>IFERROR(P136/$M136,0)</f>
        <v>0.42100483665092864</v>
      </c>
      <c r="R136" s="75">
        <f>+R131+R130+R129+R128+R127+R126+R125+R124+R123+R120+R119+R118+R117+R116+R113+R112+R111+R110+R108+R81+R80+R75+R74+R57+R54+R53+R47+R43+R42+R40+R39+R38+R36+R35+R34+R33+R32+R31+R30+R29+R28+R27+R26+R23</f>
        <v>2450985333.590621</v>
      </c>
      <c r="S136" s="76">
        <f t="shared" ref="S136" si="15">IFERROR(R136/$M136,0)</f>
        <v>0.10309571494454915</v>
      </c>
      <c r="T136" s="77"/>
      <c r="U136" s="77"/>
    </row>
    <row r="137" spans="1:21" s="90" customFormat="1" ht="20.25" customHeight="1" x14ac:dyDescent="0.2">
      <c r="A137" s="116" t="s">
        <v>72</v>
      </c>
      <c r="B137" s="116"/>
      <c r="C137" s="116"/>
      <c r="D137" s="116"/>
      <c r="E137" s="116"/>
      <c r="F137" s="116"/>
      <c r="G137" s="85"/>
      <c r="H137" s="86"/>
      <c r="I137" s="87">
        <f>SUM(I135:I136)</f>
        <v>4817631422.950201</v>
      </c>
      <c r="J137" s="87"/>
      <c r="K137" s="87">
        <f>SUM(K135:K136)</f>
        <v>16552244620.988358</v>
      </c>
      <c r="L137" s="87">
        <f>SUM(L135:L136)</f>
        <v>64708180159.2948</v>
      </c>
      <c r="M137" s="87">
        <f>SUM(M135:M136)</f>
        <v>86179912267.973358</v>
      </c>
      <c r="N137" s="87">
        <f>SUM(N135:N136)</f>
        <v>49761172104.609993</v>
      </c>
      <c r="O137" s="88">
        <f>+N137/$M$137</f>
        <v>0.57741033606392411</v>
      </c>
      <c r="P137" s="87">
        <f>SUM(P135:P136)</f>
        <v>41876022147.449997</v>
      </c>
      <c r="Q137" s="88">
        <f>+P137/$M$137</f>
        <v>0.48591395657537922</v>
      </c>
      <c r="R137" s="87">
        <f>SUM(R135:R136)</f>
        <v>20777667437.660011</v>
      </c>
      <c r="S137" s="88">
        <f>+R137/$M$137</f>
        <v>0.24109640971845733</v>
      </c>
      <c r="T137" s="89"/>
      <c r="U137" s="89"/>
    </row>
    <row r="138" spans="1:21" s="90" customFormat="1" ht="26.25" customHeight="1" x14ac:dyDescent="0.2">
      <c r="A138" s="116" t="s">
        <v>73</v>
      </c>
      <c r="B138" s="116"/>
      <c r="C138" s="116"/>
      <c r="D138" s="116"/>
      <c r="E138" s="116"/>
      <c r="F138" s="116"/>
      <c r="G138" s="85"/>
      <c r="H138" s="86"/>
      <c r="I138" s="91"/>
      <c r="J138" s="87">
        <f>+J136+J135</f>
        <v>2921943796.7666626</v>
      </c>
      <c r="K138" s="92"/>
      <c r="L138" s="92"/>
      <c r="M138" s="91"/>
      <c r="N138" s="93">
        <f>+Dependencias!E21</f>
        <v>2914576455.3499999</v>
      </c>
      <c r="O138" s="94">
        <f>+N138/$J$138</f>
        <v>0.99747861631533941</v>
      </c>
      <c r="P138" s="93">
        <f>+Dependencias!G21</f>
        <v>2911230183.1500001</v>
      </c>
      <c r="Q138" s="94">
        <f>+P138/$J$138</f>
        <v>0.99633339504048024</v>
      </c>
      <c r="R138" s="93">
        <f>+Dependencias!I21</f>
        <v>527724986.82999998</v>
      </c>
      <c r="S138" s="94">
        <f>+R138/$J$138</f>
        <v>0.18060750771933567</v>
      </c>
      <c r="T138" s="95"/>
      <c r="U138" s="95"/>
    </row>
    <row r="139" spans="1:21" s="43" customFormat="1" ht="29.25" customHeight="1" x14ac:dyDescent="0.2">
      <c r="A139" s="115" t="s">
        <v>74</v>
      </c>
      <c r="B139" s="115"/>
      <c r="C139" s="115"/>
      <c r="D139" s="115"/>
      <c r="E139" s="115"/>
      <c r="F139" s="115"/>
      <c r="G139" s="115"/>
      <c r="H139" s="115"/>
      <c r="I139" s="117">
        <f>SUM(I137:L138)</f>
        <v>89000000000.000031</v>
      </c>
      <c r="J139" s="117"/>
      <c r="K139" s="117"/>
      <c r="L139" s="117"/>
      <c r="M139" s="117"/>
      <c r="N139" s="107">
        <f>SUM(N137:N138)</f>
        <v>52675748559.959991</v>
      </c>
      <c r="O139" s="106">
        <f>+N139/$I$139</f>
        <v>0.59186234337033683</v>
      </c>
      <c r="P139" s="107">
        <f>SUM(P137:P138)</f>
        <v>44787252330.599998</v>
      </c>
      <c r="Q139" s="106">
        <f>+P139/I139</f>
        <v>0.50322755427640431</v>
      </c>
      <c r="R139" s="107">
        <f>SUM(R137:R138)</f>
        <v>21305392424.490013</v>
      </c>
      <c r="S139" s="106">
        <f>+R139/I139</f>
        <v>0.23938643173584276</v>
      </c>
      <c r="T139" s="108"/>
      <c r="U139" s="108"/>
    </row>
    <row r="140" spans="1:21" s="43" customFormat="1" ht="27" customHeight="1" x14ac:dyDescent="0.2">
      <c r="A140" s="115"/>
      <c r="B140" s="115"/>
      <c r="C140" s="115"/>
      <c r="D140" s="115"/>
      <c r="E140" s="115"/>
      <c r="F140" s="115"/>
      <c r="G140" s="115"/>
      <c r="H140" s="115"/>
      <c r="I140" s="117"/>
      <c r="J140" s="117"/>
      <c r="K140" s="117"/>
      <c r="L140" s="117"/>
      <c r="M140" s="117"/>
      <c r="N140" s="107"/>
      <c r="O140" s="106"/>
      <c r="P140" s="107"/>
      <c r="Q140" s="106"/>
      <c r="R140" s="107"/>
      <c r="S140" s="106"/>
      <c r="T140" s="108"/>
      <c r="U140" s="108"/>
    </row>
    <row r="141" spans="1:21" s="46" customFormat="1" ht="19.5" customHeight="1" x14ac:dyDescent="0.25">
      <c r="N141" s="46">
        <f>+N139-Proyectos!G10</f>
        <v>0</v>
      </c>
      <c r="P141" s="46">
        <f>+P139-Proyectos!I10</f>
        <v>0</v>
      </c>
      <c r="R141" s="46">
        <f>+R139-Proyectos!K10</f>
        <v>0</v>
      </c>
    </row>
    <row r="142" spans="1:21" s="46" customFormat="1" ht="20.25" customHeight="1" x14ac:dyDescent="0.25">
      <c r="M142" s="98" t="b">
        <f>+I139=Proyectos!E10</f>
        <v>1</v>
      </c>
      <c r="N142" s="98" t="b">
        <f>+N139=Proyectos!G10</f>
        <v>1</v>
      </c>
      <c r="O142" s="98"/>
      <c r="P142" s="98" t="b">
        <f>+P139=Proyectos!I10</f>
        <v>1</v>
      </c>
      <c r="Q142" s="98"/>
      <c r="R142" s="98" t="b">
        <f>+R139=Proyectos!K10</f>
        <v>1</v>
      </c>
    </row>
    <row r="143" spans="1:21" ht="10.5" customHeight="1" x14ac:dyDescent="0.25">
      <c r="M143" s="26"/>
      <c r="N143" s="26"/>
      <c r="O143" s="25"/>
      <c r="P143" s="26"/>
      <c r="Q143" s="25"/>
      <c r="R143" s="26"/>
    </row>
    <row r="144" spans="1:21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6.5" customHeight="1" x14ac:dyDescent="0.25"/>
    <row r="152" ht="16.5" customHeight="1" x14ac:dyDescent="0.25"/>
    <row r="153" ht="16.5" customHeight="1" x14ac:dyDescent="0.25"/>
    <row r="154" ht="18" customHeight="1" x14ac:dyDescent="0.25"/>
    <row r="155" ht="18" customHeight="1" x14ac:dyDescent="0.25"/>
    <row r="156" ht="18" customHeight="1" x14ac:dyDescent="0.25"/>
  </sheetData>
  <autoFilter ref="A8:V143" xr:uid="{00000000-0001-0000-0200-000000000000}"/>
  <mergeCells count="22">
    <mergeCell ref="A1:A3"/>
    <mergeCell ref="B1:I1"/>
    <mergeCell ref="J1:U1"/>
    <mergeCell ref="B2:U2"/>
    <mergeCell ref="B3:E3"/>
    <mergeCell ref="F3:H3"/>
    <mergeCell ref="I3:U3"/>
    <mergeCell ref="Q139:Q140"/>
    <mergeCell ref="R139:R140"/>
    <mergeCell ref="S139:S140"/>
    <mergeCell ref="T139:U140"/>
    <mergeCell ref="A5:P5"/>
    <mergeCell ref="A135:F135"/>
    <mergeCell ref="A136:F136"/>
    <mergeCell ref="A137:F137"/>
    <mergeCell ref="A138:F138"/>
    <mergeCell ref="A139:H140"/>
    <mergeCell ref="I139:M140"/>
    <mergeCell ref="N139:N140"/>
    <mergeCell ref="O139:O140"/>
    <mergeCell ref="P139:P140"/>
    <mergeCell ref="B6:C6"/>
  </mergeCells>
  <pageMargins left="0.7" right="0.7" top="0.75" bottom="0.75" header="0.3" footer="0.3"/>
  <pageSetup scale="19" orientation="portrait" r:id="rId1"/>
  <rowBreaks count="2" manualBreakCount="2">
    <brk id="104" max="54" man="1"/>
    <brk id="1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Proyectos</vt:lpstr>
      <vt:lpstr>Dependencias</vt:lpstr>
      <vt:lpstr>Ejecucion por Actividad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wilmer Olivares</cp:lastModifiedBy>
  <dcterms:created xsi:type="dcterms:W3CDTF">2019-07-12T15:42:32Z</dcterms:created>
  <dcterms:modified xsi:type="dcterms:W3CDTF">2022-08-27T06:15:18Z</dcterms:modified>
</cp:coreProperties>
</file>