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namedSheetViews/namedSheetView1.xml" ContentType="application/vnd.ms-excel.namedsheetview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always" codeName="ThisWorkbook" defaultThemeVersion="166925"/>
  <mc:AlternateContent xmlns:mc="http://schemas.openxmlformats.org/markup-compatibility/2006">
    <mc:Choice Requires="x15">
      <x15ac:absPath xmlns:x15ac="http://schemas.microsoft.com/office/spreadsheetml/2010/11/ac" url="https://invimagovco.sharepoint.com/sites/o365_OficinadeControlInterno552/Shared Documents/2026/04_Informes_de_Ley_2026/.07_PLAN_ESTRATEGICO_SECTORIAL/II_Semestre_2025/"/>
    </mc:Choice>
  </mc:AlternateContent>
  <xr:revisionPtr revIDLastSave="197" documentId="13_ncr:1_{33026CEB-6108-4D6A-A4E8-9D127AE9E2C0}" xr6:coauthVersionLast="47" xr6:coauthVersionMax="47" xr10:uidLastSave="{EFEEC7B7-DE51-4DC3-8CAF-5826C76A44F1}"/>
  <bookViews>
    <workbookView xWindow="-120" yWindow="-120" windowWidth="29040" windowHeight="15720" xr2:uid="{EF42E8FC-4AA5-4DCD-970C-67DB59980CFF}"/>
  </bookViews>
  <sheets>
    <sheet name="2025" sheetId="1" r:id="rId1"/>
    <sheet name="2024" sheetId="3" state="hidden" r:id="rId2"/>
    <sheet name="2023" sheetId="4" state="hidden" r:id="rId3"/>
    <sheet name="Listas" sheetId="5" state="hidden" r:id="rId4"/>
    <sheet name="INSTRUCCIONES" sheetId="2" r:id="rId5"/>
    <sheet name="Base presentación" sheetId="6" state="hidden" r:id="rId6"/>
  </sheets>
  <externalReferences>
    <externalReference r:id="rId7"/>
  </externalReferences>
  <definedNames>
    <definedName name="_xlnm._FilterDatabase" localSheetId="2" hidden="1">'2023'!$A$1:$V$2</definedName>
    <definedName name="_xlnm._FilterDatabase" localSheetId="0" hidden="1">'2025'!$A$8:$BP$156</definedName>
    <definedName name="_xlnm._FilterDatabase" localSheetId="5" hidden="1">'Base presentación'!$A$1:$AB$149</definedName>
    <definedName name="Z_C789DFBB_3603_417A_855F_31776D1E7A24_.wvu.Cols" localSheetId="1" hidden="1">'2024'!$AZ:$AZ</definedName>
    <definedName name="Z_C789DFBB_3603_417A_855F_31776D1E7A24_.wvu.FilterData" localSheetId="2" hidden="1">'2023'!$A$1:$V$2</definedName>
    <definedName name="Z_C789DFBB_3603_417A_855F_31776D1E7A24_.wvu.FilterData" localSheetId="0" hidden="1">'2025'!$A$8:$BL$156</definedName>
    <definedName name="Z_C789DFBB_3603_417A_855F_31776D1E7A24_.wvu.FilterData" localSheetId="5" hidden="1">'Base presentación'!$A$1:$AB$149</definedName>
  </definedNames>
  <calcPr calcId="191028" iterate="1" iterateCount="1000" calcCompleted="0" calcOnSave="0"/>
  <customWorkbookViews>
    <customWorkbookView name="Miguel Arturo Herrera Larrota - Vista personalizada" guid="{C789DFBB-3603-417A-855F-31776D1E7A24}" mergeInterval="0" personalView="1" maximized="1" xWindow="-8" yWindow="-8" windowWidth="1936" windowHeight="105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95" i="1" l="1"/>
  <c r="BB95" i="1"/>
  <c r="AU95" i="1"/>
  <c r="BC101" i="1"/>
  <c r="AT71" i="1"/>
  <c r="BC71" i="1" s="1"/>
  <c r="BC69" i="1"/>
  <c r="BC109" i="1"/>
  <c r="BD109" i="1" s="1"/>
  <c r="AX109" i="1"/>
  <c r="BC108" i="1"/>
  <c r="BB108" i="1"/>
  <c r="AX108" i="1"/>
  <c r="BC107" i="1"/>
  <c r="BA107" i="1"/>
  <c r="AX107" i="1"/>
  <c r="AF107" i="1"/>
  <c r="AT106" i="1"/>
  <c r="AT105" i="1"/>
  <c r="AT104" i="1"/>
  <c r="BC145" i="1"/>
  <c r="BB145" i="1"/>
  <c r="BA145" i="1"/>
  <c r="AU145" i="1"/>
  <c r="AP145" i="1"/>
  <c r="AK145" i="1"/>
  <c r="AA145" i="1"/>
  <c r="BC144" i="1"/>
  <c r="BD144" i="1" s="1"/>
  <c r="AU144" i="1"/>
  <c r="AP144" i="1"/>
  <c r="BB143" i="1"/>
  <c r="AT143" i="1"/>
  <c r="BC143" i="1" s="1"/>
  <c r="BD143" i="1" s="1"/>
  <c r="AP143" i="1"/>
  <c r="BC142" i="1"/>
  <c r="BA142" i="1"/>
  <c r="BB141" i="1"/>
  <c r="BA141" i="1"/>
  <c r="AT141" i="1"/>
  <c r="AU141" i="1" s="1"/>
  <c r="AP141" i="1"/>
  <c r="AK141" i="1"/>
  <c r="BB140" i="1"/>
  <c r="BA140" i="1"/>
  <c r="AT140" i="1"/>
  <c r="AU140" i="1" s="1"/>
  <c r="AP140" i="1"/>
  <c r="BD34" i="1"/>
  <c r="BD32" i="1"/>
  <c r="BD31" i="1"/>
  <c r="BC33" i="1"/>
  <c r="BD33" i="1" s="1"/>
  <c r="AK33" i="1"/>
  <c r="BD131" i="1"/>
  <c r="BC103" i="1"/>
  <c r="BC102" i="1"/>
  <c r="BA102" i="1"/>
  <c r="AU89" i="1"/>
  <c r="AP89" i="1"/>
  <c r="AP88" i="1"/>
  <c r="BD74" i="1"/>
  <c r="AT91" i="1"/>
  <c r="BD73" i="1"/>
  <c r="AK89" i="1"/>
  <c r="AF89" i="1"/>
  <c r="BD86" i="1"/>
  <c r="AX14" i="1"/>
  <c r="AU126" i="1"/>
  <c r="AP126" i="1"/>
  <c r="AK126" i="1"/>
  <c r="AF126" i="1"/>
  <c r="BB85" i="1"/>
  <c r="AP84" i="1"/>
  <c r="AF84" i="1"/>
  <c r="BB83" i="1"/>
  <c r="BB84" i="1"/>
  <c r="BA84" i="1"/>
  <c r="BA83" i="1"/>
  <c r="AP83" i="1"/>
  <c r="AF83" i="1"/>
  <c r="BD12" i="1"/>
  <c r="BD11" i="1"/>
  <c r="BD10" i="1"/>
  <c r="BD9" i="1"/>
  <c r="BD136" i="1"/>
  <c r="BD135" i="1"/>
  <c r="BC50" i="1"/>
  <c r="BC47" i="1"/>
  <c r="BC48" i="1"/>
  <c r="BC49" i="1"/>
  <c r="BC51" i="1"/>
  <c r="BC52" i="1"/>
  <c r="BC53" i="1"/>
  <c r="BC54" i="1"/>
  <c r="BC55" i="1"/>
  <c r="BC56" i="1"/>
  <c r="BC57" i="1"/>
  <c r="BC46" i="1"/>
  <c r="BC45" i="1"/>
  <c r="AU112" i="1"/>
  <c r="AU113" i="1"/>
  <c r="AU114" i="1"/>
  <c r="AU115" i="1"/>
  <c r="AU116" i="1"/>
  <c r="AU117" i="1"/>
  <c r="AU118" i="1"/>
  <c r="AU119" i="1"/>
  <c r="AU120" i="1"/>
  <c r="AU121" i="1"/>
  <c r="AU122" i="1"/>
  <c r="AU123" i="1"/>
  <c r="AU124" i="1"/>
  <c r="AU111" i="1"/>
  <c r="BC116" i="1"/>
  <c r="BD115" i="1"/>
  <c r="BC111" i="1"/>
  <c r="AT22" i="1"/>
  <c r="AU71" i="1" l="1"/>
  <c r="BC104" i="1"/>
  <c r="AU104" i="1"/>
  <c r="AU106" i="1"/>
  <c r="BC106" i="1"/>
  <c r="BD106" i="1" s="1"/>
  <c r="BC105" i="1"/>
  <c r="BD105" i="1" s="1"/>
  <c r="AU105" i="1"/>
  <c r="BC141" i="1"/>
  <c r="BD141" i="1" s="1"/>
  <c r="BC140" i="1"/>
  <c r="BD140" i="1" s="1"/>
  <c r="AU143" i="1"/>
  <c r="AT156" i="1"/>
  <c r="AU156" i="1" s="1"/>
  <c r="AU33" i="1"/>
  <c r="AP28" i="1"/>
  <c r="AU26" i="1"/>
  <c r="BD15" i="1"/>
  <c r="BD13" i="1"/>
  <c r="BD14" i="1"/>
  <c r="BD156" i="1"/>
  <c r="BD155" i="1"/>
  <c r="BD154" i="1"/>
  <c r="BD150" i="1"/>
  <c r="BD147" i="1"/>
  <c r="BD146" i="1"/>
  <c r="BD145" i="1"/>
  <c r="BD142" i="1"/>
  <c r="BD139" i="1"/>
  <c r="BD134" i="1"/>
  <c r="BD130" i="1"/>
  <c r="BD129" i="1"/>
  <c r="BD128" i="1"/>
  <c r="BD127" i="1"/>
  <c r="BD125" i="1"/>
  <c r="BD124" i="1"/>
  <c r="BD122" i="1"/>
  <c r="BD121" i="1"/>
  <c r="BD120" i="1"/>
  <c r="BD114" i="1"/>
  <c r="BD113" i="1"/>
  <c r="BD112" i="1"/>
  <c r="BD110" i="1"/>
  <c r="BD108" i="1"/>
  <c r="BD107" i="1"/>
  <c r="BD104" i="1"/>
  <c r="BD103" i="1"/>
  <c r="BD102" i="1"/>
  <c r="BD101" i="1"/>
  <c r="BD100" i="1"/>
  <c r="BD99" i="1"/>
  <c r="BD98" i="1"/>
  <c r="BD97" i="1"/>
  <c r="BD96" i="1"/>
  <c r="BD95" i="1"/>
  <c r="BD94" i="1"/>
  <c r="BD93" i="1"/>
  <c r="BD92" i="1"/>
  <c r="BD91" i="1"/>
  <c r="BD90" i="1"/>
  <c r="BD89" i="1"/>
  <c r="BD88" i="1"/>
  <c r="BD85" i="1"/>
  <c r="BD84" i="1"/>
  <c r="BD83" i="1"/>
  <c r="BD82" i="1"/>
  <c r="BD81" i="1"/>
  <c r="BD80" i="1"/>
  <c r="BD79" i="1"/>
  <c r="BD78" i="1"/>
  <c r="BD77" i="1"/>
  <c r="BD76" i="1"/>
  <c r="BD75" i="1"/>
  <c r="BD72" i="1"/>
  <c r="BD71" i="1"/>
  <c r="BD70" i="1"/>
  <c r="BD69" i="1"/>
  <c r="BD68" i="1"/>
  <c r="BD67" i="1"/>
  <c r="BD66" i="1"/>
  <c r="BD65" i="1"/>
  <c r="BD63" i="1"/>
  <c r="BD62" i="1"/>
  <c r="BD61" i="1"/>
  <c r="BD60" i="1"/>
  <c r="BD59" i="1"/>
  <c r="BD58" i="1"/>
  <c r="BD49" i="1"/>
  <c r="BD48" i="1"/>
  <c r="BD44" i="1"/>
  <c r="BD43" i="1"/>
  <c r="BD42" i="1"/>
  <c r="BD41" i="1"/>
  <c r="BD39" i="1"/>
  <c r="BD38" i="1"/>
  <c r="BD37" i="1"/>
  <c r="BD36" i="1"/>
  <c r="BD35" i="1"/>
  <c r="BD30" i="1"/>
  <c r="BD29" i="1"/>
  <c r="BD28" i="1"/>
  <c r="BD27" i="1"/>
  <c r="BD26" i="1"/>
  <c r="BD25" i="1"/>
  <c r="BD24" i="1"/>
  <c r="BD23" i="1"/>
  <c r="BD21" i="1"/>
  <c r="BD20" i="1"/>
  <c r="BD19" i="1"/>
  <c r="BD18" i="1"/>
  <c r="BD17" i="1"/>
  <c r="BD16" i="1"/>
  <c r="AU153" i="1" l="1"/>
  <c r="AP148" i="1"/>
  <c r="AP156" i="1"/>
  <c r="AP154" i="1"/>
  <c r="AP153" i="1"/>
  <c r="AP150" i="1"/>
  <c r="AP151" i="1"/>
  <c r="AP152" i="1"/>
  <c r="AP149" i="1"/>
  <c r="AP147" i="1"/>
  <c r="AU152" i="1"/>
  <c r="AT151" i="1"/>
  <c r="AU151" i="1" s="1"/>
  <c r="AU150" i="1"/>
  <c r="AT149" i="1"/>
  <c r="AU149" i="1" s="1"/>
  <c r="AT147" i="1"/>
  <c r="AU147" i="1" s="1"/>
  <c r="AT74" i="1"/>
  <c r="AU74" i="1" s="1"/>
  <c r="AP74" i="1"/>
  <c r="AT72" i="1"/>
  <c r="AU72" i="1" s="1"/>
  <c r="AP62" i="1"/>
  <c r="AU22" i="1"/>
  <c r="AT21" i="1"/>
  <c r="AU21" i="1" s="1"/>
  <c r="AT20" i="1"/>
  <c r="AU20" i="1" s="1"/>
  <c r="AP20" i="1"/>
  <c r="AX13" i="1"/>
  <c r="AP34" i="1"/>
  <c r="AP33" i="1"/>
  <c r="AP26" i="1"/>
  <c r="AP21" i="1"/>
  <c r="AP22" i="1"/>
  <c r="AK156" i="1" l="1"/>
  <c r="AK154" i="1"/>
  <c r="AK153" i="1"/>
  <c r="AK152" i="1"/>
  <c r="AK151" i="1"/>
  <c r="AK150" i="1"/>
  <c r="AK149" i="1"/>
  <c r="AK147" i="1"/>
  <c r="AK91" i="1"/>
  <c r="AK84" i="1"/>
  <c r="AK83" i="1"/>
  <c r="AK62" i="1"/>
  <c r="AK30" i="1"/>
  <c r="AK29" i="1"/>
  <c r="AK28" i="1"/>
  <c r="AK27" i="1"/>
  <c r="AK26" i="1"/>
  <c r="AZ70" i="1" l="1"/>
  <c r="AY13" i="1" l="1"/>
  <c r="BB120" i="1" l="1"/>
  <c r="AV60" i="1"/>
  <c r="AF155" i="1"/>
  <c r="AF154" i="1"/>
  <c r="AF153" i="1"/>
  <c r="AF152" i="1"/>
  <c r="AE145" i="1"/>
  <c r="AF145" i="1" s="1"/>
  <c r="AE144" i="1"/>
  <c r="AA91" i="1"/>
  <c r="X155" i="1"/>
  <c r="W155" i="1"/>
  <c r="V155" i="1"/>
  <c r="U155" i="1"/>
  <c r="Y153" i="1"/>
  <c r="BD153" i="1" s="1"/>
  <c r="Y152" i="1"/>
  <c r="BD152" i="1" s="1"/>
  <c r="Y151" i="1"/>
  <c r="BD151" i="1" s="1"/>
  <c r="Y149" i="1"/>
  <c r="BD149" i="1" s="1"/>
  <c r="Y148" i="1"/>
  <c r="BD148" i="1" s="1"/>
  <c r="Y126" i="1"/>
  <c r="BD126" i="1" s="1"/>
  <c r="Y123" i="1"/>
  <c r="BD123" i="1" s="1"/>
  <c r="Y119" i="1"/>
  <c r="BD119" i="1" s="1"/>
  <c r="Y118" i="1"/>
  <c r="BD118" i="1" s="1"/>
  <c r="Y117" i="1"/>
  <c r="Y116" i="1"/>
  <c r="BD116" i="1" s="1"/>
  <c r="Y111" i="1"/>
  <c r="BD111" i="1" s="1"/>
  <c r="Y57" i="1"/>
  <c r="BD57" i="1" s="1"/>
  <c r="Y56" i="1"/>
  <c r="BD56" i="1" s="1"/>
  <c r="Y55" i="1"/>
  <c r="BD55" i="1" s="1"/>
  <c r="Y54" i="1"/>
  <c r="BD54" i="1" s="1"/>
  <c r="Y53" i="1"/>
  <c r="BD53" i="1" s="1"/>
  <c r="Y52" i="1"/>
  <c r="BD52" i="1" s="1"/>
  <c r="Y51" i="1"/>
  <c r="BD51" i="1" s="1"/>
  <c r="Y50" i="1"/>
  <c r="BD50" i="1" s="1"/>
  <c r="X49" i="1"/>
  <c r="V49" i="1"/>
  <c r="X48" i="1"/>
  <c r="V48" i="1"/>
  <c r="Y47" i="1"/>
  <c r="BD47" i="1" s="1"/>
  <c r="Y46" i="1"/>
  <c r="BD46" i="1" s="1"/>
  <c r="X45" i="1"/>
  <c r="V45" i="1"/>
  <c r="Y40" i="1"/>
  <c r="BD40" i="1" s="1"/>
  <c r="Y22" i="1"/>
  <c r="BD22" i="1" s="1"/>
  <c r="Y84" i="6"/>
  <c r="W84" i="6"/>
  <c r="U84" i="6"/>
  <c r="S84" i="6"/>
  <c r="AK155" i="1" l="1"/>
  <c r="AP155" i="1"/>
  <c r="Y45" i="1"/>
  <c r="BD45" i="1" s="1"/>
  <c r="X149" i="6"/>
  <c r="W149" i="6"/>
  <c r="Y149" i="6" s="1"/>
  <c r="P148" i="6"/>
  <c r="O148" i="6"/>
  <c r="X148" i="6" s="1"/>
  <c r="N148" i="6"/>
  <c r="M148" i="6"/>
  <c r="W147" i="6"/>
  <c r="U147" i="6"/>
  <c r="Q147" i="6"/>
  <c r="X146" i="6"/>
  <c r="W146" i="6"/>
  <c r="Y146" i="6" s="1"/>
  <c r="U146" i="6"/>
  <c r="Q146" i="6"/>
  <c r="X145" i="6"/>
  <c r="W145" i="6"/>
  <c r="Y145" i="6" s="1"/>
  <c r="U145" i="6"/>
  <c r="Q145" i="6"/>
  <c r="X144" i="6"/>
  <c r="W144" i="6"/>
  <c r="Y144" i="6" s="1"/>
  <c r="Q144" i="6"/>
  <c r="X143" i="6"/>
  <c r="W143" i="6"/>
  <c r="Y143" i="6" s="1"/>
  <c r="X142" i="6"/>
  <c r="Y142" i="6" s="1"/>
  <c r="W142" i="6"/>
  <c r="Q142" i="6"/>
  <c r="Q141" i="6"/>
  <c r="X140" i="6"/>
  <c r="Y140" i="6" s="1"/>
  <c r="W140" i="6"/>
  <c r="T138" i="6"/>
  <c r="T137" i="6"/>
  <c r="X119" i="6"/>
  <c r="Y119" i="6" s="1"/>
  <c r="Q119" i="6"/>
  <c r="X118" i="6"/>
  <c r="Y118" i="6" s="1"/>
  <c r="Q116" i="6"/>
  <c r="AB113" i="6"/>
  <c r="Z113" i="6"/>
  <c r="Q112" i="6"/>
  <c r="Q111" i="6"/>
  <c r="Q110" i="6"/>
  <c r="Q109" i="6"/>
  <c r="Q104" i="6"/>
  <c r="Z102" i="6"/>
  <c r="Z101" i="6"/>
  <c r="Z100" i="6"/>
  <c r="X79" i="6"/>
  <c r="W77" i="6"/>
  <c r="U77" i="6"/>
  <c r="W76" i="6"/>
  <c r="U76" i="6"/>
  <c r="X67" i="6"/>
  <c r="Y67" i="6" s="1"/>
  <c r="X66" i="6"/>
  <c r="Y66" i="6" s="1"/>
  <c r="X65" i="6"/>
  <c r="Y65" i="6" s="1"/>
  <c r="W55" i="6"/>
  <c r="Z53" i="6"/>
  <c r="Q50" i="6"/>
  <c r="Q49" i="6"/>
  <c r="X48" i="6"/>
  <c r="Y48" i="6" s="1"/>
  <c r="Q48" i="6"/>
  <c r="X47" i="6"/>
  <c r="Y47" i="6" s="1"/>
  <c r="Q47" i="6"/>
  <c r="X46" i="6"/>
  <c r="Y46" i="6" s="1"/>
  <c r="Q46" i="6"/>
  <c r="X45" i="6"/>
  <c r="Y45" i="6" s="1"/>
  <c r="Q45" i="6"/>
  <c r="X44" i="6"/>
  <c r="Y44" i="6" s="1"/>
  <c r="Q44" i="6"/>
  <c r="Q43" i="6"/>
  <c r="X42" i="6"/>
  <c r="Y42" i="6" s="1"/>
  <c r="P42" i="6"/>
  <c r="N42" i="6"/>
  <c r="X41" i="6"/>
  <c r="Y41" i="6" s="1"/>
  <c r="P41" i="6"/>
  <c r="N41" i="6"/>
  <c r="X40" i="6"/>
  <c r="Y40" i="6" s="1"/>
  <c r="Q40" i="6"/>
  <c r="X39" i="6"/>
  <c r="Y39" i="6" s="1"/>
  <c r="Q39" i="6"/>
  <c r="Y38" i="6"/>
  <c r="P38" i="6"/>
  <c r="N38" i="6"/>
  <c r="Q33" i="6"/>
  <c r="X27" i="6"/>
  <c r="Y27" i="6" s="1"/>
  <c r="X26" i="6"/>
  <c r="Y26" i="6" s="1"/>
  <c r="W26" i="6"/>
  <c r="Y25" i="6"/>
  <c r="X24" i="6"/>
  <c r="Y24" i="6" s="1"/>
  <c r="X23" i="6"/>
  <c r="Y23" i="6" s="1"/>
  <c r="W23" i="6"/>
  <c r="X22" i="6"/>
  <c r="Y22" i="6" s="1"/>
  <c r="W22" i="6"/>
  <c r="X21" i="6"/>
  <c r="Y21" i="6" s="1"/>
  <c r="W21" i="6"/>
  <c r="X20" i="6"/>
  <c r="Y20" i="6" s="1"/>
  <c r="X19" i="6"/>
  <c r="Y19" i="6" s="1"/>
  <c r="W19" i="6"/>
  <c r="Q15" i="6"/>
  <c r="X11" i="6"/>
  <c r="X8" i="6"/>
  <c r="Y8" i="6" s="1"/>
  <c r="Z7" i="6"/>
  <c r="Z6" i="6"/>
  <c r="Y3" i="6"/>
  <c r="Q38" i="6" l="1"/>
  <c r="U148" i="6"/>
  <c r="W148" i="6"/>
  <c r="AM17" i="1"/>
  <c r="AR17" i="1" s="1"/>
  <c r="AW152" i="3" l="1"/>
  <c r="Y150" i="3"/>
  <c r="R149" i="3"/>
  <c r="Q149" i="3"/>
  <c r="P149" i="3"/>
  <c r="Y149" i="3" s="1"/>
  <c r="O149" i="3"/>
  <c r="Y148" i="3"/>
  <c r="Y147" i="3"/>
  <c r="Y146" i="3"/>
  <c r="Y145" i="3"/>
  <c r="Y144" i="3"/>
  <c r="Y143" i="3"/>
  <c r="Y142" i="3"/>
  <c r="Y141" i="3"/>
  <c r="S141" i="3"/>
  <c r="Y140" i="3"/>
  <c r="Y139" i="3"/>
  <c r="Y138" i="3"/>
  <c r="Y137" i="3"/>
  <c r="Y136" i="3"/>
  <c r="Y135" i="3"/>
  <c r="Y134" i="3"/>
  <c r="Y133" i="3"/>
  <c r="Y132" i="3"/>
  <c r="AW131" i="3"/>
  <c r="AO131" i="3"/>
  <c r="AG131" i="3"/>
  <c r="Y131" i="3"/>
  <c r="Y130" i="3"/>
  <c r="Y129" i="3"/>
  <c r="AN128" i="3"/>
  <c r="AF128" i="3"/>
  <c r="Y127" i="3"/>
  <c r="Y126" i="3"/>
  <c r="AG125" i="3"/>
  <c r="Y125" i="3"/>
  <c r="Y124" i="3"/>
  <c r="L124" i="3"/>
  <c r="AG123" i="3"/>
  <c r="Y123" i="3"/>
  <c r="Y122" i="3"/>
  <c r="Y121" i="3"/>
  <c r="Y120" i="3"/>
  <c r="Y119" i="3"/>
  <c r="AG118" i="3"/>
  <c r="Y118" i="3"/>
  <c r="Y117" i="3"/>
  <c r="S114" i="3"/>
  <c r="Y113" i="3"/>
  <c r="S111" i="3"/>
  <c r="S107" i="3"/>
  <c r="S106" i="3"/>
  <c r="S105" i="3"/>
  <c r="S104" i="3"/>
  <c r="S99" i="3"/>
  <c r="Y97" i="3"/>
  <c r="Y95" i="3"/>
  <c r="Y92" i="3"/>
  <c r="Y87" i="3"/>
  <c r="AG86" i="3"/>
  <c r="Y86" i="3"/>
  <c r="AI85" i="3"/>
  <c r="Y85" i="3"/>
  <c r="Y84" i="3"/>
  <c r="Y83" i="3"/>
  <c r="Y77" i="3"/>
  <c r="Y76" i="3"/>
  <c r="Y75" i="3"/>
  <c r="Y72" i="3"/>
  <c r="Y71" i="3"/>
  <c r="Y70" i="3"/>
  <c r="Y69" i="3"/>
  <c r="Y68" i="3"/>
  <c r="Y67" i="3"/>
  <c r="Y66" i="3"/>
  <c r="Y64" i="3"/>
  <c r="Y63" i="3"/>
  <c r="Y62" i="3"/>
  <c r="Y61" i="3"/>
  <c r="Y60" i="3"/>
  <c r="AV59" i="3"/>
  <c r="AN59" i="3"/>
  <c r="AF59" i="3"/>
  <c r="AV58" i="3"/>
  <c r="AU58" i="3"/>
  <c r="AT58" i="3"/>
  <c r="AS58" i="3"/>
  <c r="AR58" i="3"/>
  <c r="AQ58" i="3"/>
  <c r="AP58" i="3"/>
  <c r="AO58" i="3"/>
  <c r="AN58" i="3"/>
  <c r="AM58" i="3"/>
  <c r="AL58" i="3"/>
  <c r="AK58" i="3"/>
  <c r="AJ58" i="3"/>
  <c r="AI58" i="3"/>
  <c r="AH58" i="3"/>
  <c r="AG58" i="3"/>
  <c r="AF58" i="3"/>
  <c r="Y58" i="3"/>
  <c r="AV57" i="3"/>
  <c r="AG57" i="3"/>
  <c r="AF57" i="3"/>
  <c r="Y53" i="3"/>
  <c r="Y50" i="3"/>
  <c r="Y49" i="3"/>
  <c r="Y46" i="3"/>
  <c r="Y45" i="3"/>
  <c r="S45" i="3"/>
  <c r="Y44" i="3"/>
  <c r="Y43" i="3"/>
  <c r="S43" i="3"/>
  <c r="P42" i="3"/>
  <c r="Y42" i="3" s="1"/>
  <c r="Y41" i="3"/>
  <c r="S41" i="3"/>
  <c r="Y40" i="3"/>
  <c r="S40" i="3"/>
  <c r="Y39" i="3"/>
  <c r="P38" i="3"/>
  <c r="P37" i="3"/>
  <c r="Q37" i="3" s="1"/>
  <c r="R37" i="3" s="1"/>
  <c r="Y36" i="3"/>
  <c r="S36" i="3"/>
  <c r="Y35" i="3"/>
  <c r="S35" i="3"/>
  <c r="R34" i="3"/>
  <c r="P34" i="3"/>
  <c r="Y33" i="3"/>
  <c r="Y32" i="3"/>
  <c r="Y31" i="3"/>
  <c r="S31" i="3"/>
  <c r="Y30" i="3"/>
  <c r="Y29" i="3"/>
  <c r="S29" i="3"/>
  <c r="Y28" i="3"/>
  <c r="Y27" i="3"/>
  <c r="Y26" i="3"/>
  <c r="Y25" i="3"/>
  <c r="Y24" i="3"/>
  <c r="Y23" i="3"/>
  <c r="AW21" i="3"/>
  <c r="AG21" i="3"/>
  <c r="Y21" i="3"/>
  <c r="AW20" i="3"/>
  <c r="AG20" i="3"/>
  <c r="Y20" i="3"/>
  <c r="Y18" i="3"/>
  <c r="Y16" i="3"/>
  <c r="Y15" i="3"/>
  <c r="Y14" i="3"/>
  <c r="Y13" i="3"/>
  <c r="Y12" i="3"/>
  <c r="Y11" i="3"/>
  <c r="Y10" i="3"/>
  <c r="Y9" i="3"/>
  <c r="Y8" i="3"/>
  <c r="Y7" i="3"/>
  <c r="Y6" i="3"/>
  <c r="Y5" i="3"/>
  <c r="AW4" i="3"/>
  <c r="Y4" i="3"/>
  <c r="AW3" i="3"/>
  <c r="Y3" i="3"/>
  <c r="Q149" i="4"/>
  <c r="P149" i="4"/>
  <c r="O149" i="4"/>
  <c r="N149" i="4"/>
  <c r="K128" i="4"/>
  <c r="R120" i="4"/>
  <c r="R117" i="4"/>
  <c r="R113" i="4"/>
  <c r="R112" i="4"/>
  <c r="R111" i="4"/>
  <c r="R110" i="4"/>
  <c r="R105" i="4"/>
  <c r="R51" i="4"/>
  <c r="R50" i="4"/>
  <c r="R48" i="4"/>
  <c r="O47" i="4"/>
  <c r="P47" i="4" s="1"/>
  <c r="Q47" i="4" s="1"/>
  <c r="R46" i="4"/>
  <c r="R45" i="4"/>
  <c r="O43" i="4"/>
  <c r="P43" i="4" s="1"/>
  <c r="Q43" i="4" s="1"/>
  <c r="O42" i="4"/>
  <c r="R41" i="4"/>
  <c r="R40" i="4"/>
  <c r="Q39" i="4"/>
  <c r="O39" i="4"/>
  <c r="R36" i="4"/>
  <c r="R34" i="4"/>
  <c r="T28" i="4"/>
  <c r="M134" i="1"/>
  <c r="BG8" i="1"/>
  <c r="R39" i="4" l="1"/>
  <c r="Y34" i="3"/>
  <c r="S34" i="3"/>
  <c r="Y38" i="3"/>
  <c r="Q38" i="3"/>
  <c r="R38" i="3" s="1"/>
  <c r="S38" i="3" s="1"/>
  <c r="Y37" i="3"/>
  <c r="Q42" i="3"/>
  <c r="R42" i="3" s="1"/>
  <c r="S37" i="3"/>
  <c r="R43" i="4"/>
  <c r="P42" i="4"/>
  <c r="Q42" i="4" s="1"/>
  <c r="R47" i="4"/>
  <c r="S42" i="3" l="1"/>
  <c r="R42" i="4"/>
  <c r="AU1" i="3" a="1"/>
  <c r="AU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tc={EEA70C99-9524-4C25-ADB0-6ADC75AAC35D}</author>
    <author>tc={1196FA91-9EB0-49A1-AAED-9F8F4C85C7B3}</author>
  </authors>
  <commentList>
    <comment ref="N105" authorId="0" shapeId="0" xr:uid="{EEA70C99-9524-4C25-ADB0-6ADC75AAC35D}">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identificar o detallar esta evidencia</t>
      </text>
    </comment>
    <comment ref="N121" authorId="1" shapeId="0" xr:uid="{1196FA91-9EB0-49A1-AAED-9F8F4C85C7B3}">
      <text>
        <t>[Comentario encadenado]
Su versión de Excel le permite leer este comentario encadenado; sin embargo, las ediciones que se apliquen se quitarán si el archivo se abre en una versión más reciente de Excel. Más información: https://go.microsoft.com/fwlink/?linkid=870924
Comentario:
    sería de la vigencia anterior, recordar que el producto es para todos los años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Kelly</author>
    <author>Carlos Fabian Meneses Paez</author>
  </authors>
  <commentList>
    <comment ref="S3" authorId="0" shapeId="0" xr:uid="{1E48EDE5-0671-4F67-AFE8-C4FC9A31D2A4}">
      <text>
        <r>
          <rPr>
            <b/>
            <sz val="9"/>
            <color indexed="81"/>
            <rFont val="Tahoma"/>
            <family val="2"/>
          </rPr>
          <t>Kelly:</t>
        </r>
        <r>
          <rPr>
            <sz val="9"/>
            <color indexed="81"/>
            <rFont val="Tahoma"/>
            <family val="2"/>
          </rPr>
          <t xml:space="preserve">
No da la suma del cuatrienio</t>
        </r>
      </text>
    </comment>
    <comment ref="N30" authorId="0" shapeId="0" xr:uid="{A27AA99C-7179-476A-9316-46A02C9C2102}">
      <text>
        <r>
          <rPr>
            <b/>
            <sz val="9"/>
            <color indexed="81"/>
            <rFont val="Tahoma"/>
            <family val="2"/>
          </rPr>
          <t>Kelly:</t>
        </r>
        <r>
          <rPr>
            <sz val="9"/>
            <color indexed="81"/>
            <rFont val="Tahoma"/>
            <family val="2"/>
          </rPr>
          <t xml:space="preserve">
Número de citas en el ano actual a artículos publicados en los dos años anteriores
/número total de artículos publicados en los dos años anteriores. 
</t>
        </r>
      </text>
    </comment>
    <comment ref="K109" authorId="1" shapeId="0" xr:uid="{C872C596-7972-4C07-9E3B-8F28668BDCB0}">
      <text>
        <r>
          <rPr>
            <b/>
            <sz val="9"/>
            <color indexed="81"/>
            <rFont val="Tahoma"/>
            <family val="2"/>
          </rPr>
          <t>Carlos Fabian Meneses Paez:</t>
        </r>
        <r>
          <rPr>
            <sz val="9"/>
            <color indexed="81"/>
            <rFont val="Tahoma"/>
            <family val="2"/>
          </rPr>
          <t xml:space="preserve">
Objetivo 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Martha Soledad Diaz Ocampo</author>
    <author>Carlos Fabian Meneses Paez</author>
  </authors>
  <commentList>
    <comment ref="K53" authorId="0" shapeId="0" xr:uid="{E2CE13B3-FF8F-4C1A-B417-A28B41450348}">
      <text>
        <r>
          <rPr>
            <b/>
            <sz val="9"/>
            <color indexed="81"/>
            <rFont val="Tahoma"/>
            <family val="2"/>
          </rPr>
          <t>Martha Soledad Diaz Ocampo:</t>
        </r>
        <r>
          <rPr>
            <sz val="9"/>
            <color indexed="81"/>
            <rFont val="Tahoma"/>
            <family val="2"/>
          </rPr>
          <t xml:space="preserve">
esta cifra corresponde al número de pensionados que devengan entre 2 y 3 SMLV</t>
        </r>
      </text>
    </comment>
    <comment ref="J115" authorId="1" shapeId="0" xr:uid="{17FCE46D-4750-4AC7-ACA2-0E8D865467D4}">
      <text>
        <r>
          <rPr>
            <b/>
            <sz val="9"/>
            <color indexed="81"/>
            <rFont val="Tahoma"/>
            <family val="2"/>
          </rPr>
          <t>Carlos Fabian Meneses Paez:</t>
        </r>
        <r>
          <rPr>
            <sz val="9"/>
            <color indexed="81"/>
            <rFont val="Tahoma"/>
            <family val="2"/>
          </rPr>
          <t xml:space="preserve">
Objetivo 1</t>
        </r>
      </text>
    </comment>
    <comment ref="J123" authorId="1" shapeId="0" xr:uid="{98EC7852-F0CA-49BE-BFFA-F73C6CB4BB42}">
      <text>
        <r>
          <rPr>
            <b/>
            <sz val="9"/>
            <color indexed="81"/>
            <rFont val="Tahoma"/>
            <family val="2"/>
          </rPr>
          <t>Carlos Fabian Meneses Paez:</t>
        </r>
        <r>
          <rPr>
            <sz val="9"/>
            <color indexed="81"/>
            <rFont val="Tahoma"/>
            <family val="2"/>
          </rPr>
          <t xml:space="preserve">
objetivo 1</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Ana Matilde Rodriguez Becerra</author>
  </authors>
  <commentList>
    <comment ref="D2" authorId="0" shapeId="0" xr:uid="{FA37D49B-297D-42C2-A379-79E997D57E63}">
      <text>
        <r>
          <rPr>
            <sz val="9"/>
            <color indexed="81"/>
            <rFont val="Tahoma"/>
            <family val="2"/>
          </rPr>
          <t xml:space="preserve">MINSALUD: Hace referencia a …..
</t>
        </r>
      </text>
    </comment>
    <comment ref="E2" authorId="0" shapeId="0" xr:uid="{D3764959-5887-477F-8E30-84EBF8575001}">
      <text>
        <r>
          <rPr>
            <b/>
            <sz val="9"/>
            <color indexed="81"/>
            <rFont val="Tahoma"/>
            <family val="2"/>
          </rPr>
          <t>MINSALUD:</t>
        </r>
        <r>
          <rPr>
            <sz val="9"/>
            <color indexed="81"/>
            <rFont val="Tahoma"/>
            <family val="2"/>
          </rPr>
          <t xml:space="preserve">
</t>
        </r>
      </text>
    </comment>
    <comment ref="F2" authorId="0" shapeId="0" xr:uid="{1FC6E993-F7D0-4817-BC9A-BCDFD51A74E8}">
      <text>
        <r>
          <rPr>
            <b/>
            <sz val="9"/>
            <color indexed="81"/>
            <rFont val="Tahoma"/>
            <family val="2"/>
          </rPr>
          <t>MINSALUD:</t>
        </r>
        <r>
          <rPr>
            <sz val="9"/>
            <color indexed="81"/>
            <rFont val="Tahoma"/>
            <family val="2"/>
          </rPr>
          <t xml:space="preserve">
</t>
        </r>
      </text>
    </comment>
  </commentList>
</comments>
</file>

<file path=xl/sharedStrings.xml><?xml version="1.0" encoding="utf-8"?>
<sst xmlns="http://schemas.openxmlformats.org/spreadsheetml/2006/main" count="13319" uniqueCount="3543">
  <si>
    <t>PROCESO</t>
  </si>
  <si>
    <t>DIRECCIONAMIENTO ESTRATÉGICO</t>
  </si>
  <si>
    <t>FORMATO</t>
  </si>
  <si>
    <t>PLAN ESTRATÉGICO SECTORIAL - FORMULACIÓN Y SEGUIMIENTO</t>
  </si>
  <si>
    <r>
      <t xml:space="preserve"> PLAN ESTRATÉGICO SECTORIAL 2023</t>
    </r>
    <r>
      <rPr>
        <b/>
        <sz val="24"/>
        <color rgb="FF000000"/>
        <rFont val="Calibri"/>
        <family val="2"/>
        <scheme val="minor"/>
      </rPr>
      <t xml:space="preserve"> - 2026</t>
    </r>
  </si>
  <si>
    <t>Fecha de actualización  del registro:</t>
  </si>
  <si>
    <t xml:space="preserve"> PLAN ESTRATÉGICO SECTORIAL</t>
  </si>
  <si>
    <t>TRIMESTRE 1</t>
  </si>
  <si>
    <t>TRIMESTRE 2</t>
  </si>
  <si>
    <t>TRIMESTRE 3</t>
  </si>
  <si>
    <t>TRIMESTRE 4</t>
  </si>
  <si>
    <t>ESPACIO EXCLUSIVO PARA MINSALUD</t>
  </si>
  <si>
    <t>Alineación estraégica</t>
  </si>
  <si>
    <t>Medición de cumplimiento</t>
  </si>
  <si>
    <t>20. Programación metas cuatrienio</t>
  </si>
  <si>
    <t>AVANCES TRIMESTRE 1</t>
  </si>
  <si>
    <t>AVANCES TRIMESTRE 2</t>
  </si>
  <si>
    <t>AVANCES TRIMESTRE 3</t>
  </si>
  <si>
    <t>AVANCES TRIMESTRE 4</t>
  </si>
  <si>
    <t>AVANCE ACUMULADO DE LA PROGRAMACIÓN VIGENCIA 2025</t>
  </si>
  <si>
    <t>% CUMPLIMIENTO CONSOLIDADO CUATRIENAL</t>
  </si>
  <si>
    <t>1.Cod.</t>
  </si>
  <si>
    <t>2. Entidad Responsable</t>
  </si>
  <si>
    <t>Asesor Planeación Minsalud</t>
  </si>
  <si>
    <t>3. Dependencia Responsable</t>
  </si>
  <si>
    <t xml:space="preserve"> 4. Transformación</t>
  </si>
  <si>
    <t>5. Catalizador</t>
  </si>
  <si>
    <t>6. Componente</t>
  </si>
  <si>
    <t>7. ODS Asociados</t>
  </si>
  <si>
    <t>8. Dimensión MIPG</t>
  </si>
  <si>
    <t>9. Políticas MIPG</t>
  </si>
  <si>
    <t>10. Objetivo Estratégico Sectorial</t>
  </si>
  <si>
    <t>11. Acción estratégica</t>
  </si>
  <si>
    <t>12. Línea base</t>
  </si>
  <si>
    <t>13. Producto/Evidencia</t>
  </si>
  <si>
    <t>14. Nombre del Indicador</t>
  </si>
  <si>
    <t>Tipo de indicador</t>
  </si>
  <si>
    <t>16. Fórmula de cálculo</t>
  </si>
  <si>
    <t>17. Unidad de medida</t>
  </si>
  <si>
    <t xml:space="preserve">18. Tipo acumulación </t>
  </si>
  <si>
    <t>19. Periodicidad de medición</t>
  </si>
  <si>
    <t xml:space="preserve"> 20. Meta del cuatrenio</t>
  </si>
  <si>
    <t>21. Resultado Cuantitativo del trimestre</t>
  </si>
  <si>
    <t>22. Porcentaje (%) de Cumplimiento del Trimestre respecto a la meta de la vigencia</t>
  </si>
  <si>
    <t>23. Descripción de Avances</t>
  </si>
  <si>
    <t>24. Responsable del registro del reporte</t>
  </si>
  <si>
    <t>25. Observaciones Monitoreo Planeación Minsalud</t>
  </si>
  <si>
    <t>21, Resultado Cuantitativo del trimestre</t>
  </si>
  <si>
    <t>22, Porcentaje (%) de Cumplimiento del Trimestre respecto a la meta de la vigencia</t>
  </si>
  <si>
    <t>24. Responsable del registro del reporte
(En este campo, por favor escribir el Nombre y cargo u/obejto)</t>
  </si>
  <si>
    <t>22. Porcentaje (%) de Cumplimiento del Trimestre</t>
  </si>
  <si>
    <t>Resultado cuantitativo de la vigencia 2025 ( Resultado acumulado cuatitativo al 31 de diciembre de 2025,  debe estar en función del mismo formato registrado en la columna W)</t>
  </si>
  <si>
    <t>% de cumplimiento de la vigencia 2025 (se obtiene dividiendo la columna AT entre la columna W) *100</t>
  </si>
  <si>
    <t>META REZAGADA 2024
En este campo se digita la meta que quedó pendiente cumplir a 31 de dicimebre de 2024, solo se permite números o porcentaje, no letras, no carácteres especiales y no puntos. Solo en el caso en que la meta rezagada fuera decimal, se debe separar con una coma (,)      (Si se actualiza por el cumplimiento del rezago en la presente vigencia, por favor realziar la operación (-) para que se evidencie la trazabilidad)</t>
  </si>
  <si>
    <t>Avance cuantitativo del rezago</t>
  </si>
  <si>
    <t>% avance del rezago</t>
  </si>
  <si>
    <t>Cumplimiento meta fisica 2023</t>
  </si>
  <si>
    <t>Cumplimiento meta fisica 2024</t>
  </si>
  <si>
    <t>AVANCE CUANTITATIVO (2023-2025) , en función de la columna (Y)</t>
  </si>
  <si>
    <t>Porcentaje de avance meta  de cuatrenio(2023-2026) con corte a 31-12-2025</t>
  </si>
  <si>
    <t>CUATRIENIO</t>
  </si>
  <si>
    <t>99-70</t>
  </si>
  <si>
    <t>≤69</t>
  </si>
  <si>
    <t>Solicitud de modificación</t>
  </si>
  <si>
    <t>Anotación de la formalización Respuesta OAPES
CONTROL DE CAMBIOS</t>
  </si>
  <si>
    <t>Fecha Rad. Respuesta</t>
  </si>
  <si>
    <t>Observación de la actualización de las metas anuales 2023 y 2024 y el rezago, por favor escribir también el nombre de quien actualiza</t>
  </si>
  <si>
    <t>SEGUIMIENTO OCI/SECTOR</t>
  </si>
  <si>
    <t>ADMINISTRADORA DE LOS RECUROS DEL SISTEMA DE SEGURIDAD SOCIAL EN SALUD - ADRES</t>
  </si>
  <si>
    <t>Juan Andres Martinez Suescun</t>
  </si>
  <si>
    <t>Adscrita</t>
  </si>
  <si>
    <t>2. Seguridad humana y justicia social.</t>
  </si>
  <si>
    <t>2.2 Superación de privaciones como fundamento de la dignidad humana y condiciones basicas  para el bienestar.</t>
  </si>
  <si>
    <t>2.2.1 Hacia un sistema de salud garantista, universal, basado en un modelo de salud preventivo y predictivo.</t>
  </si>
  <si>
    <t>ODS 3. Salud y bienestar</t>
  </si>
  <si>
    <t>3. Gestión con valores para resultados.</t>
  </si>
  <si>
    <t xml:space="preserve">3.5 Politica de gobierno digital. </t>
  </si>
  <si>
    <t>4.	Construir un Sistema Único Nacional de Información en Salud.</t>
  </si>
  <si>
    <t>Fortalecer la capacidad tecnológica para la  recopilación, organización, almacenamiento y análisis eficaz de la información, que permita la integración con los diversos actores del sistema de Salud en el sistema de información único e interoperable.</t>
  </si>
  <si>
    <t>Interoperabilidad con los diversos actores del sistema General de Salud</t>
  </si>
  <si>
    <t xml:space="preserve">Eficacia en el avance de productos para la habilitación de mecanismos para la Gestión de Información en Salud </t>
  </si>
  <si>
    <t>Gestión</t>
  </si>
  <si>
    <t>(Número actividades cumplidas en el periodo objeto de reporte en la estrategia de avance en la generación de productos para la habilitación - Información Salud / Número total de actividades definidas en el periodo objeto de reporte - Información Salud) * Meta del periodo.</t>
  </si>
  <si>
    <t>Porcentaje</t>
  </si>
  <si>
    <t>Incrementar-Flujo</t>
  </si>
  <si>
    <t>Trimestral</t>
  </si>
  <si>
    <t>La ADRES ha participado en dos (2) mesas de interoperabilidad con el MSPS, programadas para establecer las acciones requeridas en el proceso de intercambio y consumo de información de las diferentes fuentes requeridas por la entidad. En estas mesas se han definido los parametros necesarios para efectuar el intercambio entre las dos entidades. Esto correcponde a un cumplimiento del 5% en el primer trimestre de 2025 y a un avance de cumplimiento anual del 25%, loi cual es acorde con lo esperado.</t>
  </si>
  <si>
    <t>Según lo reportado por la ADRES en la descripción de avances cumple en este primer trimestre un 5% con la participación en dos mesas de interoperabilidad con el MSPS.</t>
  </si>
  <si>
    <t>Para este 2o bimestre la  ADRES participó en la sesión que convocó  el MSPS para el 19 de junio de 2025, cuyo objetivo era el de abordar asuntos relacionados con el Sistema Único de Información en Salud (SUIS), en particular lo correspondiente a la transferencia de datos. En esta sesión se establecieron los responsables técnicos de cada una de las Entidades con el fin de continuar el ejercicio de identificación de necesidades de intercambio de información.
Para el trimestre tenemos un cumplimiento del 6,66% , lo cual correpsonde al 100% de cumplimiento para este periodo.
De acuerdo con lo anterior, el acumulado corresponde al 41,66% del 55% comprometido para el año, con un cumplimiento del 75,75%.</t>
  </si>
  <si>
    <t>Norela Briceño Bohórquez</t>
  </si>
  <si>
    <t>Se evidencia un avance físico de 6,66% en el segundo trimestre, acumulando 41,66% frente al 55% programado para el año, coherente con la meta. Se recomienda mantener el ritmo de ejecución técnica, consolidar actas y evidencias de las mesas con MSPS y definir cronograma detallado para asegurar el cumplimiento total a cierre de vigencia.</t>
  </si>
  <si>
    <t>48.32%</t>
  </si>
  <si>
    <t>87.85%</t>
  </si>
  <si>
    <t>Para este 3er trimestre la  ADRES participó en 4 sesiones convocadas por el MSPS con el fin de revisar los temas relacionados con el Sistema Único de Información en Salud (SUIS)
En estas sesiones se están trabajando los siguientes temas:
- Revisar viabilidad de intercambio de información a través de XROAD
- Actualización de los contratos de servicios de intercambio de información entre ADRES y MSPS
- Revisión de arquitectura propuesta de intercambio de información a través de Fabric
- Se encuentra en curso la elaboración de artefacto para matriz de escalamiento de servicios de intercambio de información.
 Para el trimestre tenemos un cumplimiento del 6,66% , lo cual corresponde al 100% de cumplimiento para este periodo.
De acuerdo con lo anterior, el acumulado corresponde al 48,32% del 55% comprometido para el año, con un cumplimiento del 87,85%.
Como evidencia se entregan:
-  Acta de reunión del 22 de julio
- Citación a las sesiones del 2, 24 y 29 de septiembre (las actas se encuentran en proceso)
- Preliminar matriz de escalamiento de servicios de intercambio de información.</t>
  </si>
  <si>
    <t>Se evidencia un avance sostenido y técnicamente coherente con la meta anual. La ADRES participó en cuatro sesiones de interoperabilidad con el MSPS, abordando mecanismos técnicos de intercambio de datos (XROAD, Fabric, escalamiento de servicios). El avance reportado del 6,66% en el trimestre y 48,32% acumulado (87,85% de la meta anual) es consistente con la programación. No obstante, persiste la necesidad de fortalecer la trazabilidad documental mediante la entrega de actas firmadas, minutas técnicas y artefactos de interoperabilidad. El avance se considera el satisfactorio, aunque dependiente de la integración efectiva de los mecanismos de intercambio antes del cierre de vigencia.</t>
  </si>
  <si>
    <t>54.98%</t>
  </si>
  <si>
    <t>99.96%</t>
  </si>
  <si>
    <t xml:space="preserve">Para este 4º trimestre se realizaron las siguientes actividades con el fin de apoyar y avanzar en los temas relacionados con el Sistema Único de Información en Salud (SUIS):
1. Con el propósito de avanzar en el diligenciamiento de la matriz de escalamiento de servicios de intercambio de información, se realizaron múltiples solicitudes al MSPS orientadas a obtener su diligenciamiento o, en su defecto, a coordinar las sesiones necesarias para completarla de manera conjunta. Se adjunta “Solicitud de diligenciamiento de Matriz de Escalamiento.pdf” 
2. Con respecto a los avances alcanzados, se logró la interoperabilidad entre el Ministerio de Salud y la ADRES mediante el consumo del servicio FEV-RIPS. Para soporte de lo anterior, se cuenta con el informe de avance , “Informe interoperabilidad MinSalud – adres.pdf” y el acta de la reunión de empalme realizada entre los equipos de la ADRES “Acta Empalme de Proceso de Interoperabilidad 2025-11-12 09-58.pdf” .
3. Se llevó a cabo una sesión de trabajo con el Banco Interamericano de Desarrollo (BID) el día 12 de noviembre de 2025, con el propósito de estructurar y desarrollar una estrategia de interoperabilidad entre la ADRES y el Ministerio de Salud y Protección Social, orientada al aprovechamiento de los recursos que ofrece el Banco para este tipo de iniciativas; como resultado de estas sesiones, se elaboró un documento en el que se define el perfil de un experto para apoyar los procesos de implementación del estándar HL7–FHIR. Soportes de esta gestión son los documentos: “Reunión y seguimiento BID para interoperabilidad entre ADRES -MINSALUD.pdf” y “02.12.2025 PRELIMINAR TDR Interoperabilidad ADRES Y OTIC EN REVISION.pdf”
Para el trimestre tenemos un cumplimiento del 6,66% , lo cual corresponde al 100% de cumplimiento para este periodo.
De acuerdo con lo anterior, el acumulado corresponde al 54,98% del 55% comprometido para el año, con un cumplimiento del año 2025 del 99,96%.
</t>
  </si>
  <si>
    <t>Norela Briceño</t>
  </si>
  <si>
    <t>Al cierre de la vigencia 2025, la ADRES alcanzó un avance acumulado del 54,98 %, equivalente al 99,96 % de cumplimiento frente a la meta anual programada del 55 %, lo que evidencia un desempeño altamente satisfactorio y consistente con la planeación definida para la vigencia.</t>
  </si>
  <si>
    <t>2. Seguridad humana y justicia social</t>
  </si>
  <si>
    <t>3.1 Politica de fortalecimiento institucional y simplificación de procesos.</t>
  </si>
  <si>
    <t>5.	Fortalecer las capacidades institucionales y financieras del sector salud.</t>
  </si>
  <si>
    <t>Rediseño e implementación de la estructura organizacional acorde a las funciones y responsabilidades misionales y exigencias del PND.</t>
  </si>
  <si>
    <t>Rediseño organizacional consolidado</t>
  </si>
  <si>
    <t>Porcentaje del Plan de trabajo del rediseño organizacional implementado</t>
  </si>
  <si>
    <t>( ( ( Número actividades ejecutadas fase 1 de la vigencia / Número actividades programadas fase 1 de la vigencia ) * Peso porcentual de la fase 1 ) + ( ( Número actividades ejecutadas fase 2 de la vigencia / Número actividades programadas fase 2 de la vigencia ) * peso porcentual de la fase 2 ) + ( ( Número actividades ejecutadas fase 3 de la vigencia / Número actividades programadas fase 3 de la vigencia ) * peso porcentual de la fase 3 ) + ( ( Número actividades ejecutadas fase 4 de la vigencia / Número actividades programadas fase 4 de la vigencia ) * peso porcentual de la fase 4) * Meta de Porcentaje del Plan de trabajo del rediseño organizacional implementado</t>
  </si>
  <si>
    <t>Rediseño institucional: Para el primer trimestre de 2025, la ADRES en el marco del contrato suscrito con la UNIVERSIDAD NACIONAL DE COLOMBIA No. ADRES-CTO-609-2024 cuyo objeto es "Rediseñar, articular, consolidar y concluir las actividades y documentos requeridos para la reestructuración y modernización de la ADRES, en el marco del proceso de formalización laboral, de acuerdo con la “Guía de Fortalecimiento Institucional. Construcción de un documento técnico para la formalización laboral, por un trabajo digno y en equidad” del Departamento Administrativo de la Función Pública, y conforme a las políticas y disposiciones del gobierno nacional y demás autoridades competentes, desarrollando el respectivo acompañamiento e implementación de todas las etapas del proceso ID_220". , se encuentra adelantado las actividades correspondiente a los productos de la Etapa III y IV del contrato que se enfocan en el desarrollo del Diseño de la Propuesta de Rediseño y Estudio Técnico, así como la revisión de los actos administrativos de modificación de estructura organizacional y modificación de planta.</t>
  </si>
  <si>
    <t>Para este primer reporte no se reporta cumplimiento</t>
  </si>
  <si>
    <t>De acuerdo con las actividades programadas en el desarrollo del contrato ADRES-CTO-609-2024 suscrito con la UNIVERSIDAD NACIONAL DE COLOMBIA y, lo establecido en la Circular Conjunta 100-011 de 2023 Presidencia de la Republica referente al “RUTA - GUÍA PARA REDISEÑOS ORGANIZACIONALES SECTORIALES Y LA FORMALIZACIÓN LABORAL. DEL EMPLEO PÚBLICO EN EQUIDAD.”, se presentó para viabilidad en sesión No. 108 a la Junta Directiva y Dirección General de la ADRES la propuesta de rediseño institucional, la cual fue aprobada por los miembros de junta el 23 de abril de 2025.
En este sentido, en el segundo trimestre se ha avanzado un 10% que  corresponde al 35% del 75% para la vigencia 2025, con un cumplimiento del 46,66%.</t>
  </si>
  <si>
    <t>El avance del trimestre es del 10%, con acumulado del 35% sobre la meta anual del 75%, consistente con la fase III y IV del contrato con la Universidad Nacional. Se sugiere acelerar actividades críticas, cerrar entregables y articular con la Función Pública para garantizar la viabilidad de actos administrativos y evitar retrasos.</t>
  </si>
  <si>
    <t>46.66%</t>
  </si>
  <si>
    <t>Durante el tercer trimestre la ADRES avanzó en la etapa 4 del proyecto de rediseño organizacional: Presentación y trámite del estudio técnico, estructurando los siguientes documentos:
1. Documento Técnico aprobado por la ADRES, el cual contemplará los elementos señalados en las Condiciones Técnicas para radicación ante el Departamento Administrativo de la Función Pública (DAFP);
 2. Proyectos de actos administrativos de modificación de estructura organizacional, planta de empleos y manual de funciones
 3. Memorias justificativas de los proyectos;
Se radicó la entrega de estos documentos para el concepto de viabilidad del Departamento Nacional de Planeación; viabilidad presupuestal de la  Dirección General del Presupuesto Público Nacional del Ministerio de Hacienda y Crédito Público y concepto Técnico favorable del Departamento Administrativo de la Función Pública, todo lo cual se encuentra en trámite por parte de esas entidades.</t>
  </si>
  <si>
    <t>Aunque el avance acumulado se mantiene en 35% según el reporte, se evidencia una inconsistencia técnica entre el valor reportado y las entregas efectivamente realizadas. Con la culminación de fases 1 y 2, el documento técnico aprobado (fase 3), y la radicación de proyectos de actos administrativos ante DAFP, DNP y MHCP (fase 4), el avance ponderado acumulado es de aproximadamente 70%, conforme a la fórmula del indicador.</t>
  </si>
  <si>
    <t>De acuerdo con las actividades programadas en el desarrollo del contrato ADRES-CTO-609-2024 suscrito con la UNIVERSIDAD NACIONAL DE COLOMBIA y, lo establecido en la Circular Conjunta 100-011 de 2023 Presidencia de la Republica referente al “RUTA - GUÍA PARA REDISEÑOS ORGANIZACIONALES SECTORIALES Y LA FORMALIZACIÓN LABORAL. DEL EMPLEO PÚBLICO EN EQUIDAD.”, se presentó para viabilidad en sesión No. 108 a la Junta Directiva y Dirección General de la ADRES la propuesta de rediseño institucional, la cual fue aprobada por los miembros de junta el 23 de abril de 2025. El 05 de agosto de 2025 se obtuvo concepto de viabilidad del DAPRE y 10 de diciembre de 2025 concepto de DAFP, se encuentra pendiente el concepto de viabilidad del Ministerio de Hacienda y Crédito Público, la solicitud se radicó el 01 de septiembre de 2025 sin que al 31 de diciembre de 2025 se haya dado respuesta por parte de esta entidad. 
En este sentido, para el cuarto trimestre se ha avanzado un 10% que  corresponde al 35% del 75% para la vigencia 2025, con un cumplimiento del 46,66%, toda vez que, las etapas de implementación depende de la aprobación en entidades externas a la ADRES las cuales como se informó el MHCP no he emitió concepto.</t>
  </si>
  <si>
    <t>Durante el cuarto trimestre de 2025 se registra un avance  acumulado del 35 %, equivalente al 46,66 % de cumplimiento frente a la meta anual del 75 %. El avance es coherente con el estado del proceso, teniendo en cuenta que las etapas de implementación dependen de la emisión de conceptos de viabilidad por entidades externas. Al cierre de la vigencia, se encontraban obtenidos los conceptos del DAPRE y del DAFP, permaneciendo pendiente el concepto del Ministerio de Hacienda y Crédito Público, lo cual limita el avance hacia fases posteriores.</t>
  </si>
  <si>
    <t xml:space="preserve">No aplica </t>
  </si>
  <si>
    <t>Juan Andres Martinez  08-07-2025</t>
  </si>
  <si>
    <t>2. Direccionamiento estrategico y planeación.</t>
  </si>
  <si>
    <t>2.2 Politica de gestión presupuestal y eficiencia del gasto publico.</t>
  </si>
  <si>
    <t>6.	Recuperar y fortalecer la red pública hospitalaria.</t>
  </si>
  <si>
    <t>Implementar los mecanismos que contribuyan al saneamiento de los pasivos del sistema de salud conforme a lo que determine la Ley, el Gobierno Nacional y la disponibilidad de recursos de la ADRES.</t>
  </si>
  <si>
    <t>Reportes de pruebas COVID-19 en estado procesadas</t>
  </si>
  <si>
    <t xml:space="preserve">Eficacia en la gestión de reportes de canastas COVID-19 (pruebas) para el reconocimiento </t>
  </si>
  <si>
    <t>Producto</t>
  </si>
  <si>
    <t>(# Reportes canastas COVID-19 (pruebas) validados por la ADRES en el periodo anual / # Reportes canastas COVID-19  (pruebas) presentados por las EPS en el periodo anual) x 100</t>
  </si>
  <si>
    <t>Mantener</t>
  </si>
  <si>
    <t>Anual</t>
  </si>
  <si>
    <t>El resultado del avance relacionado con el reconocimiento y pago de pruebas COVID-19 para el primer trimestre de 2025, tiene en cuenta los registros radicados de pruebas realizadas en el  marco de la emergencia sanitaria  entre el 26/08/20 al 30/06/22 y cargadas por las EPS en el aplicativo dispuesto a  13 de marzo 2025. Como resultado del proceso se validaron 610.858 registros por un valor  $67.032.751.693. 
De acuerdo con reunión sostenida el 19 de mayo de 2025, con colaboradoras de la Oficina de Planeación y Estudios Sectoriales del MSPS, se acordó la medición de este indicador de manera anual, teniendo en cuenta la naturaleza del mismo. Esta frecuencia de medición coincide con la establecida por ADRES en la Hoja de Vida del indicador. En este sentido, el próximo reporte será al corte del cuarto trimestre de la vigencia 2025.</t>
  </si>
  <si>
    <t>Según lo reportado por la ADRES describe avances cualitativos para esta acción estratégica. 
El reporte del avance cuantitativo se dará al final de la vigencia teniendo en cuenta que la meta es de sostenimiento y de esta manera no afectar la consistencia del seguimiento.</t>
  </si>
  <si>
    <t xml:space="preserve">Durante el segundo trimestre del 2025 finalizo la validación del archivo tipo 3 (Pruebas realizadas entre el 26-ago-20 y el 30-jun-22), con base en los archivos cargados por las EPS en ADRES CANASTA, a corte 13 de marzo de 2025 y estimamos que el primer pago de los registros sin inconsistencias por un valor de $20.246.396.711,08,  sea durante el tercer trimestre de 2025, toda vez que ya fueron solicitados los recursos a través de la Resolución No. 39734 de 2025, “Por la cual se identifican los montos a reconocer como deuda pública por concepto de pruebas de búsqueda, tamizaje y diagnóstico de SARS CoV2 - COVID-19 efectuadas entre el 26 de agosto de 2020 y el 30 de junio de 2022, que fueron reportadas por las EPS entre el 2 de octubre de 2024 al 13 de marzo de 2025 y que serán pagados con cargo al servicio de deuda pública del Presupuesto General de la Nación” al Ministerio de Hacienda y Crédito Público y estamos a la espera del giro de los recursos solicitados (anexamos copia de la resolución) . Con este avance , se tiene un acumulado de cumpliento anual del 40% y un cumplimiento del 100% del reazago del 2024 (11%).
También es preciso informar que en este momento nos encontramos validando archivos tipo 4 y 5 (Pruebas realizadas entre el 17-mar-20 y el 25-ago-20 y del 01-jul-22 y el 31-ago-22 respectivamente), de los registros cargados en ADRES CANASTA octubre 20 de 2023 a mayo 12 de 2025 para el archivo tipo 4, y octubre 8 de 2024 a mayo 12 de 2025 para archivo tipo 5. Para el archivo tipo 4 son 161.924 y para el archivo tipo 5 son 32.466 (anexamos soportes). </t>
  </si>
  <si>
    <t>Se reporta avance físico y financiero del 20% en el trimestre (acumulado 40%), con gestión de la Resolución 39734/2025 y solicitud de recursos a MinHacienda, coherente con la meta anual. Se recomienda fortalecer el seguimiento a desembolsos y la validación de archivos, para asegurar flujo de pagos oportunos y evitar rezagos.</t>
  </si>
  <si>
    <t>No aplica reporte en este periodo porque la frecuencia es anual</t>
  </si>
  <si>
    <t>La acción mantiene un avance técnico del 40% acumulado, coherente con la meta anual y el carácter anual del indicador. Sin embargo  no se reporta avance aun cuando el trimestre anterior si se reporto. Se evidencia continuidad en la validación de archivos tipo 4 y 5 y seguimiento a la Resolución 39734 de 2025. El cumplimiento es adecuado, aunque no se ha consolidado un plan formal de validación ni evidencia de desembolsos finalizados.</t>
  </si>
  <si>
    <t xml:space="preserve">Durante la vigencia del 2025, se solicitaron al Ministerio de Hacienda y Crédito Publico por Plan de Desarrollo los siguientes recursos para el reconocimiento y pago de PRUEBAS COVID 19:
•Resolución 0039734 del 14 de mayo del 2025 “Por la cual se identifican los montos a reconocer como deuda pública por concepto de pruebas de búsqueda, tamizaje y diagnóstico de SARS CoV2 - COVID-19 efectuadas entre el 26 de agosto de 2020 y el 30 de junio de 2022, que fueron reportadas por las EPS entre el 2 de octubre de 2024 al 13 de marzo de 2025 y que serán pagados con cargo al servicio de deuda pública del Presupuesto General de la Nación”. El valor solicitado fue de $ 20.246.396.711,081 y fue traslado a la ADRES 1 de julio de 2025, con base en este traslado se ordenó el gasto mediante memorando No. 20253000059103  y el giro se realizó en el mes de julio del 2025. 
•Resolución 0121194 del 21 de octubre del 2025: “Por la cual se identifican los montos a reconocer como deuda pública por concepto de pruebas de búsqueda, tamizaje y diagnóstico de SARS CoV2 - COVID-19 efectuadas entre el 26 de agosto de 2020 y el 30 de junio de 2022, que fueron reportadas por las EPS entre el 14 de marzo al 19 de septiembre de 2025 y que serán pagados con cargo al servicio de deuda pública del Presupuesto General de la Nación”. El valor solicitado fue de $ 11.151.665.697,00 y fue traslado a la ADRES 10 de diciembre de 2025, con base en este traslado se ordeno el gasto mediante memorando No.20253000126693 y el giro se realizo en el mes de diciembre del 2025. 
•Resolución 0149276 del 10 de noviembre del 2025: “Por la cual se identifican los montos a reconocer como deuda pública por concepto de pruebas de búsqueda, tamizaje y diagnóstico de SARS CoV2 - COVID-19 efectuadas entre el 17 de marzo y el 25 de agosto de 2020, que fueron reportadas por las EPS entre el 20 de octubre 2023 al 12 de mayo de 2025 y que serán pagados con cargo al servicio de deuda pública del Presupuesto General de la Nación”.  El valor solicitado fue de $6.617.875.250,00 y el giro se realizó en el mes de diciembre de 2025. 
•Resolución 0150137 del 11 de noviembre del 2025: “Por la cual se identifican los montos a reconocer como deuda pública por concepto de pruebas de búsqueda, tamizaje y diagnóstico de SARS CoV2 - COVID-19 efectuadas entre el 26 de agosto de 2020 y el 30 de junio de 2022, que fueron reportadas por las EPS entre el 20 de septiembre al 31 de octubre de 2025 y que serán pagados con cargo al servicio de deuda pública del Presupuesto General de la Nación”.  El valor solicitado fue de $ 1.874.876.578,00 y el giro se realizó en el mes de diciembre de 2025. 
Para las pruebas que fueron cargadas por las EPS y que se encuentran pendientes de validar, se informa que por cierre de caja de la vigencia, las mismas serán validadas y procesadas para pago con la solicitud de los recursos al Ministerio de Hacienda y Crédito Público en el año 2026. </t>
  </si>
  <si>
    <t>La acción presenta cumplimiento total de la meta anual, sustentado en la expedición de las resoluciones de reconocimiento de deuda pública, el traslado efectivo de recursos a la ADRES y la realización de giros durante la vigencia 2025. El indicador, de naturaleza anual y tipo stock, fue gestionado conforme a su diseño metodológico, permitiendo el cierre de rezagos de vigencias anteriores y garantizando la continuidad del proceso para los registros pendientes, que serán atendidos en 2026. Planeación valida la coherencia entre el avance físico, financiero y los soportes normativos aportados.</t>
  </si>
  <si>
    <t>98,24%</t>
  </si>
  <si>
    <t>7. Fortalecer la sostenibilidad financiera del sistema salud en el pago, giro directo y la restitución de los recursos.</t>
  </si>
  <si>
    <t xml:space="preserve">Fortalecer el mecanismo del giro directo​ a toda la red de prestadores y proveedores del sistema de salud hasta llegar a ser el pagador único con el fin de  contribuir al flujo de recursos de manera oportuna </t>
  </si>
  <si>
    <t>99.94%</t>
  </si>
  <si>
    <t>Herramienta tecnológica para la programación y ejecución del giro directo</t>
  </si>
  <si>
    <t>Eficacia en la aplicación de valores de giro directo</t>
  </si>
  <si>
    <t>Impacto</t>
  </si>
  <si>
    <t>(Valores reconocidos a través del mecanismo del giro directo durante el periodo anual / valores de giro directo programados por las EPS para el mismo periodol) x 100</t>
  </si>
  <si>
    <t xml:space="preserve">En el prmer trimestre de la vigencia 2025, la ADRES reconoció para el aseguramiento de los afiliados de los regímenes contributivo y subsidiado $22.024.031.244.021, de estos recursos, las EPS programaron por giro directo $15.309.974.552.819, de los cuales se giraron $15.308.624.022.278 a las IPS y proveedores de servicios y tecnologías en salud. El 0,0088% no girado corresponde a embargos aplicados por la Dirección de Gestión de Recursos Financieros de la Salud (tesorería) de acuerdo con providencias judiciales.
El detalle del valor reconocido, se encuentra para consulta en la pagina https://www.adres.gov.co/lupa-al-giro.
De otra parte, durante el periodo comprendido entre el 1 de enero de 2025 y el 31 de marzo  de 2025, la Administradora de los Recursos del Sistema General de Seguridad Social en Salud (ADRES) efectuó un giro por un total de $456.992.528.447 por giro directo de presupuestos maximos, y $3.923.649.785,26 Servicios y tecnologías no financiados con la UPC ni con Presupuestos Máximos  y  ordenó el gasto por valor de $112.613.666.034,00 por concepto de reclamaciones de accidentes de transito sin SOAT o tarifa diferencial, eventos terroristas y catastrofes naturales; todo lo cual corresponde al 100% de lo programado.
De acuerdo con reunión sostenida el 19 de mayo de 2025, con colaboradoras de la Oficina de Planeación y Estudios Sectoriales del MSPS, se acordó la medición de este indicador de manera anual, teniendo en cuenta la naturaleza del mismo. Esta frecuencia de medición coincide con la establecida por ADRES en la Hoja de Vida del indicador. En este sentido, el próximo reporte será al corte del cuarto trimestre de la vigencia 2025.
</t>
  </si>
  <si>
    <t>Según lo reportado por la ADRES describe avances cualitativos para esta acción estratégica. 
El reporte del avance cuantitativo se dará al final de la vigencia teniendo en cuenta que la meta es de sostenimiento y así no afectar la consistencia del seguimiento.</t>
  </si>
  <si>
    <t>No aplica reporte en este periodo</t>
  </si>
  <si>
    <t>El seguimiento es anual por naturaleza del indicador; no se reporta avance trimestral y se mantiene el enfoque de sostenimiento al 100% anual. Se recomienda mantener registros y soportes de ejecución de giros, embargos y ajustes para evidenciar cumplimiento integral en el corte de cierre de vigencia.</t>
  </si>
  <si>
    <t>UPC:
REGÍMENES CONTRIBUTIVO Y SUBSIDIADO: En lo corrido de la vigencia 2025, la ADRES reconoció para el aseguramiento de los afiliados de los regímenes contributivo y subsidiado $89.469.282.121.949, de estos recursos, las EPS programaron por giro directo $68.675.295.468.788, de los cuales se giraron $68.663.182.992.050 a las IPS y proveedores de servicios y tecnologías en salud. El 0,02% no girado corresponde a embargos aplicados por la Dirección de Gestión de Recursos Financieros de la Salud (tesorería) de acuerdo con providencias judiciales.
El detalle de los valores reconocidos, se encuentra para consulta en la pagina https://www.adres.gov.co/lupa-al-giro.
NO UPC:                                                                                                                                                   
PRESUPUESTOS MÁXIMOS: En el cuarto trimestre de la vigencia 2025, la ADRES reconoció por presupuestos máximos del régimen  contributivo y subsidiado $944.342.117.753,00, de estos recursos, las EPS programaron por giró directo $746.711.384.810,00, a las IPS y proveedores de servicios y tecnologías en salud. 
El giro directo total para la vigencia del 2025 para concepto de PRESUPUESTOS MAXIMOS  fue de $2.337.702.926.656,50
RECOBROS: En el cuarto trimestre de la vigencia 2025, la ADRES reconoció por recobros del régimen  contributivo y subsidiado $37.137.853.400.72 de estos recursos, las EPS programaron por giro directo $2.384.184.309,73, a las IPS y proveedores de servicios y tecnologías en salud.
El giro directo total para la vigencia del 2025 para concpeto de RECOBROS  fue de $36.265.213.583,90
RECLAMACIONES: En el cuarto trimestre de 2025 se reconocieron $168.012.724.372,00  de los cuales se reconocieron $ 139.905.992.624,00 a personas jurídicas y $ 28.106.731.748,00 a personas naturales para un acumulado en 2025 de $ 774.441.749.589,25 de los cuales  $702.637.457.957,00  fueron reconocidos a personas juridicas y $71.804.291.632,25 a personas naturales.
El detalle de los valores reconocidos se encuentra para consulta en la página https://www.adres.gov.co/lupa-al-giro.</t>
  </si>
  <si>
    <t>La ADRES mantuvo durante la vigencia 2025 un desempeño cercano al 100 % en la aplicación del mecanismo de giro directo, garantizando la transferencia oportuna de recursos a prestadores y proveedores del sistema de salud. Dado el carácter anual y de sostenimiento</t>
  </si>
  <si>
    <t>99.91%</t>
  </si>
  <si>
    <t>CENTRO DERMATOLOGICO FEDERICO LLERAS ACOSTA</t>
  </si>
  <si>
    <t>Lennys Martinez Gonzalez</t>
  </si>
  <si>
    <t xml:space="preserve">6. Gestión del conocoimiento y la innovación. </t>
  </si>
  <si>
    <t xml:space="preserve">6.1 Politica de gestión del conocimiento y la innovación. </t>
  </si>
  <si>
    <t>1. .Implementar un modelo preventivo, predictivo y resolutivo con enfoque universal,  solidario, equitativo, incluyente, participativo, territorializado e intercultural, eficiente y sostenible en el tiempo.</t>
  </si>
  <si>
    <t>Caracterizar las enfermedades dermatológicas en las áreas rural y/o dispersas definidas a nivel nacional, a través de una atención en dermatología bajo la modalidad de telemedicina en poblaciones vulnerables.</t>
  </si>
  <si>
    <t>Plan de Trabajo de la Fase de Alistamiento</t>
  </si>
  <si>
    <t>% Cumplimiento del plan de trabajo de la fase de alistamiento del proyecto de atención dermatológica con telemedicina</t>
  </si>
  <si>
    <t>(número de actividades de la fase de alistamiento realizadas / número de actividades programadas en la fase de alistamiento) *100</t>
  </si>
  <si>
    <t>Durante el primer trimestre de la vigencia 2025, se suscribio contrato para la optimización de telederma la cual, se encuentra en ejecución con una revisión inicial del aplicativo, con un avance a la fecha del 20%. 
Es importante aclarar que las modificaciones de las metas de la vigencia 2023 se realizaron teniendo en cuenta que los recursos del Ministerio de Salud fueron desembolsados el 31 de octubre de 2024, razón por la cual hasta esta vigencia se aprobo nuevamente  el ingreso de estas metas por Junta Directiva.</t>
  </si>
  <si>
    <t>William Narvaez Mendoza Asesor de la Dirección E</t>
  </si>
  <si>
    <t>De acuerdo con la información de la entidad, se tuvo un avance de 20%, teniendo en cuenta que hasta esta vigencia se aprobó por junta directiva el ingreso de meta para en este Plan.</t>
  </si>
  <si>
    <t xml:space="preserve"> A la fecha se encuentra en ejecución el contrato para la optimización de telederma con una revisión inicial del aplicativo, el dersarrollo completo del proyecto se ejecutra una vez se tenga aprobado la correspondiente adición presupuestal, la cual se radicó 1-2025-067291 el 3 de julio de 2025 al Minhacienda</t>
  </si>
  <si>
    <t>De acuerdo con la información de la entidad, se tuvo un avance de 20% y se siguen realizando actividades para cumplir con la meta</t>
  </si>
  <si>
    <t>Durante el tercer trimestre de la vigencia 2025, se  ha avanzado en la optimización del plataforma (software) telederma en un 100%, con la cual se realizaron pruebas internas en ambiente controlado y se tienen listo para realizar pruebas pilotos el 23 y 24 de octubre con el Municipo Valle del Guamez (Putumayo) y según los resultados empezar actividades de intervencion en los demás municipios seleccionados.  Meta rezagada de la vigencia 2023.</t>
  </si>
  <si>
    <t>William Narvaez Mendoza Asesor de Dirección E</t>
  </si>
  <si>
    <t>Teniendo en cuenta la información de la entidad, a la fecha se ha cumplido el 90% de lo que se tiene de rezago de 2023. 2024 no tenía programación entonces no hay rezago de esta vigencia. Se recomienda a la entidad seguir adelantando las acciones correspondientes para completar el 100% de la programación de la vigencia 2023, ya que 2024 y 2025 no tienen metas</t>
  </si>
  <si>
    <t>Durante la vigencia 2025 se alcanzó el 100% de cumplimiento del indicador, superando la meta establecida del 90%, lo que evidencia una gestión eficaz en la fase de alistamiento del proyecto de atención dermatológica mediante telemedicina. El avance progresivo desde el primer trimestre (20%) hasta el cuarto trimestre (100%) refleja una adecuada planeación y ejecución, incluyendo la optimización completa de la plataforma Telederma en sus versiones web y móvil, la realización de pruebas funcionales en ambiente controlado y la implementación de pilotos en municipios PDET y ZOMAC. Este resultado consolida la articulación interinstitucional con el Ministerio de Salud para la habilitación del servicio en los territorios priorizados, garantizando el cumplimiento normativo y la alineación con los estándares de habilitación y telemedicina vigentes en Colombia. El logro obtenido fortalece la capacidad institucional para la atención especializada en zonas rurales y contribuye al cierre de brechas en salud, en concordancia con los objetivos estratégicos del proyecto y las políticas nacionales de acceso equitativo.</t>
  </si>
  <si>
    <t>De acuerdo con lo mencionado por la entidad, en la vigencia 2025,se cumplió con más de lo que se tenía programado en el cuatrieno, llegando a un 111% por el proyecto de atención dermatológica por telemedicina</t>
  </si>
  <si>
    <t>Se actualizó rezago, ya que se cumplió con las acciones durante la vigencia 2025.- Miguel Herrera</t>
  </si>
  <si>
    <t>N/A</t>
  </si>
  <si>
    <t>Entidades incluidas en el proyecto de atención dermatológica con telemedicina</t>
  </si>
  <si>
    <t>Número de entidades incluidas en el proyecto de atención dermatológica con telemedicina</t>
  </si>
  <si>
    <t>Número</t>
  </si>
  <si>
    <t>Incrementar-Acumulado</t>
  </si>
  <si>
    <t>La entidad se encuentra en la fase de alistamiento del proyecto de atención dermatologica, motivo por el cual no se ha tenido avances frente a esta meta durante el primer trimestre de la vigencia.
Teniendo en cuenta que los recursos del Ministerio de Salud fueron desembolsados el 31 de octubre de 2024, se hizo necesario el traslado de meta para la vigencia 2025.</t>
  </si>
  <si>
    <t>De acuerdo con la información de la entidad, se han empezado a realizar acciones, sin embargo no se presenta avance en el trimestre</t>
  </si>
  <si>
    <t>A la fecha se encuentra en ejecución el contrato para la optimización de telederma con una revisión inicial del aplicativo, el dersarrollo completo del proyecto se ejecutra una vez se tenga aprobado la correspondiente adición presupuestal, la cual se radicó 1-2025-067291 el 3 de julio de 2025 al Minhacienda</t>
  </si>
  <si>
    <t>Se realizó acercamiento con 14 municipios de 18 seleccionados de los cuales 10 aceptaron la participación en el proyecto y 5 municipios ya firmaron acuerdos de voluntades, documento que valida la participación en el proyecto. Meta rezagada de la vigencia 2024</t>
  </si>
  <si>
    <t>Teniendo en cuenta la información de la entidad, a la fecha se ha cumplido el 36% de lo que se tiene de rezago de 2024.  Se recomienda a la entidad seguir adelantando las acciones correspondientes para completar el 100% de la programación de la vigencia 2024 y lo del 2025.</t>
  </si>
  <si>
    <t xml:space="preserve">Durante la vigencia 2025, el indicador que mide la cantidad de entidades vinculadas al proyecto de atención dermatológica con telemedicina alcanzó un cumplimiento del 71,4% (10/14 instituciones para el periodo 2023-2026) pero 100% para lo planeado en la vigencia 2025, equivalente a la participación efectiva de 10 municipios de los 14 proyectados en la meta anual. Si bien se realizaron acercamientos con más municipios y se lograron acuerdos de voluntades en 10 de ellos, el resultado evidencia un avance significativo frente a la fase de alistamiento y la capacitación del personal designado por las instituciones participantes en temas de habilitación por telemedicina, uso de la plataforma y dermatología general.  Es importante aclarar que dada la vigencia del plan de gestión, los municipíos restantes pueden incluirse en el 2026 para dar cumplimiento al mismo en su totalidad. </t>
  </si>
  <si>
    <t>De acuerdo con lo mencionado por la entidad, en la vigencia 2025, se avanzó en el cumplimiento del rezago que se trae de la vigencia anterior, por la cantidad de entidades vinculadas al proyecto de atención dermatológica por telemedicina. Se sugiera que se siga trabajando en el 2026 para alcanzar la totalidad de la meta programada para el cuatrienio</t>
  </si>
  <si>
    <t>NA</t>
  </si>
  <si>
    <t>Se actualizó rezago, ya que se cumplió con 5 acciones durante la vigencia 2025.- Miguel Herrera</t>
  </si>
  <si>
    <t>3.	Garantizar acceso oportuno a los medicamentos y tecnología a todos los habitantes del territorio nacional.</t>
  </si>
  <si>
    <t>Aprobación y puesta en marcha de proyectos de investigación nuevos por año,  mejorando  la  competencia de los investigadores</t>
  </si>
  <si>
    <t>Proyectos aprobados y puestos en marcha</t>
  </si>
  <si>
    <t>Número de proyectos aprobados y puestos en marcha</t>
  </si>
  <si>
    <t xml:space="preserve">Para el primer trimestre del 2025 no se han presentado nuevos proyectos </t>
  </si>
  <si>
    <t>De acuerdo con la información de la entidad, no se ha presentado avance en el trimestre</t>
  </si>
  <si>
    <t>Para el segundo trimestre no se han aprobado y puesto en marcha proyectos nuevos</t>
  </si>
  <si>
    <t xml:space="preserve">Para el tercer trimestre se han aprobado 3 proyectos nuevos por parte del comité de ética y de ellos 2 estan puestos en marcha. </t>
  </si>
  <si>
    <t>Teniendo en cuenta la información de la entidad, a la fecha se ha cumplido el 67% de lo que se tiene para el 2025.  Se recomienda a la entidad seguir adelantando las acciones correspondientes para completar el 100% de la programación de la vigencia 2025.</t>
  </si>
  <si>
    <t>Durante la vigencia 2025 se alcanzó un total de 3 proyectos aprobados y puestos en marcha, cumpliendo la meta anual establecida para este periodo. Aunque en el primer y segundo trimestre no se registraron nuevos proyectos en ejecución, se evidenció una dinámica positiva en la segunda mitad del año, con la aprobación y puesta en marcha de investigaciones estratégicas orientadas a patologías dermatológicas de alta complejidad, tales como melanoma y enfermedades infecciosas cutáneas. Este avance refleja la consolidación de los procesos internos de evaluación científica y ética, así como la articulación con los grupos de investigación institucionales.</t>
  </si>
  <si>
    <t>De acuerdo con la información de la entidad, se cumplió en su totalidad la meta programada para el 2025 y no tenía rezagos de vigencias anteriores</t>
  </si>
  <si>
    <t>FONDO DE PASIVO SOCIAL DE FERROCARRILES NACIONALES DE COLOMBIA - FONFERROCARRILES</t>
  </si>
  <si>
    <t>Oswaldo Arias Rojas</t>
  </si>
  <si>
    <t>2.2 Superación de privaciones como fundamento de la dignidad humana y condiciones básicas  para el bienestar.</t>
  </si>
  <si>
    <t>3.1 Política de fortalecimiento institucional y simplificación de procesos.</t>
  </si>
  <si>
    <t>Fortalecer las capacidades organizacionales para el aseguramiento de la prestación de los servicios de salud a través de la actualización e implementación del Modelo Integral de Auditorias Médicas</t>
  </si>
  <si>
    <t xml:space="preserve">Modelo Integral de Auditorias Médicas </t>
  </si>
  <si>
    <t>Un Modelo Integral de Auditorias Médicas fortalecido y actualizado</t>
  </si>
  <si>
    <t>No aplica para el periodo evaluado actividad desarrollada en las vigencias 2023 y 2024</t>
  </si>
  <si>
    <t>para el 2025 no se programamaron  metas.</t>
  </si>
  <si>
    <t xml:space="preserve">N/A Para la vigencia 2025 el FPS FNC no programo meta para desarrollar en el 2025, debido a que ya se realizó en las vigencias anteriores.
</t>
  </si>
  <si>
    <t>Para este periodo y vigencia no se realizo programacion de esta accion estrategica.</t>
  </si>
  <si>
    <t xml:space="preserve">"N/A Para la vigencia 2025 el FPS FNC no programo meta para desarrollar en el 2025, debido a que ya se realizó en las vigencias anteriores.
"
</t>
  </si>
  <si>
    <t>segun la informacion suministrada por la entidad para esta vigencia no fue programada el desarrollo de esta actividad.</t>
  </si>
  <si>
    <t>para esta vigencia no se programo esta meta.</t>
  </si>
  <si>
    <t>"N/A Para la vigencia 2025 el FPS FNC no programo meta para desarrollar en el 2025, debido a que ya se realizó en las vigencias anteriores".</t>
  </si>
  <si>
    <t>Oswaldo Arias 08-07-2025</t>
  </si>
  <si>
    <t>Fortalecer capacidades técnicas de los operadores de la prestación del servicio de salud en las zonas de atención a los usuarios</t>
  </si>
  <si>
    <t xml:space="preserve">0
</t>
  </si>
  <si>
    <t>Actas de reuniones</t>
  </si>
  <si>
    <t xml:space="preserve">Cumplimiento del programa anual de asistencias técnicas </t>
  </si>
  <si>
    <t>Número de asistencias técnicas ejecutadas/Número de asistencias técnicas programadas en el cronograma anual</t>
  </si>
  <si>
    <t>De las 18 mesas tècnicas de trabajo programdas par el 2025, durante el 1er trimestre se cumplio el 100% de lo programado; dado que se realizaron las 3 mesas ténicas, con un cumplimiento del 16,67 de meta (90%) trazada para el año; así del subproceso de Calidad, se   realizó   el 5 de marzo 2025. Subproceso alto costo desarrollo  el 5 al 7  Marzo 2025  en la ciudad  de Cali y   Redes integrales  se  ejecutó el 6 de Marzo 2025. 
se anexan evidencias carpetas divididas por subproceso y cronograma  https://drive.google.com/drive/u/0/folders/1_aCMPJhVLM9rgdFuck1Qancud3y5vYVM</t>
  </si>
  <si>
    <t xml:space="preserve">se va a cambiar la forma de medición a numero, celdas en amarillo deben ser ajustadas </t>
  </si>
  <si>
    <r>
      <t xml:space="preserve">De las 18  asistencias técnicas programas par el 2025, durante el 2do trimestre se cumpliò con el 100% de lo programado; dado que se realizaron las 7 asistencias técnicas, con un cumplimiento del 38,8%;  así: 
</t>
    </r>
    <r>
      <rPr>
        <b/>
        <sz val="10"/>
        <rFont val="Calibri"/>
        <family val="2"/>
        <scheme val="minor"/>
      </rPr>
      <t xml:space="preserve">1. Subproceso de Calidad se realizó   1, el 02 de mayo de 2025, en la ciudad de Bogotà.
2. Subproceso Alto Costo se realizò  1, entre el 11 y 13 de junio de 2025,  en la ciudad  Medellìn.
3. Redes integrales  se realizò 1, el 16 de mayo 2025, en la ciudad de Bogotà.
4. Modelo de Atenciòn se realizò 2, el 24 y 25 de abril de 2025, en la ciudad de Bogotà.
5. Rutas Integrales se realizaron 2, el 30 de mayo y  12 de junio, en la ciudad de Bogotà </t>
    </r>
    <r>
      <rPr>
        <sz val="10"/>
        <rFont val="Calibri"/>
        <family val="2"/>
        <scheme val="minor"/>
      </rPr>
      <t xml:space="preserve">   
Se  anexan evidencias carpetas divididas por subproceso y cronograma 
https://drive.google.com/drive/u/0/folders/1_aCMPJhVLM9rgdFuck1Qancud3y5vYVM
</t>
    </r>
  </si>
  <si>
    <t>Gestiòn de Servicios de Salud</t>
  </si>
  <si>
    <t>Segun la informacion reportada por la Entidad se realizaron 7 asistencias técnicas de 18 programadas para la vigencia 2025, las cuales corresponden a un avance del 38,8%-.</t>
  </si>
  <si>
    <t xml:space="preserve">"Durante la programación para el año 2025 durante el III trimestre del 2025 cumplió con el 100% de la programación evidenciándose las 5 asistencias técnicas con un cumplimiento acumulado del 75% así:
1.subproceso de calidad 1 asistencia técnica en referencia y contra referencia. 
2. Modelo de atención se realiza 1 En la zona de Santander. 
3. Rutas Integrales se realiza 1 en Zona Costa 
4. Alto Costo se realiza una en Zona Costa.
5.  Redes Integrales 1 nacional.
 se anexan evidencias divididas por subprocesos y cronograma al tercer trimestre 2025 https://drive.google.com/drive/folders/1HEfCJe_erc8OixnHtdOzAmW8eBtfLx2f"
</t>
  </si>
  <si>
    <t>Segun la informacion reportada por la entidad esta actividad tiene un avance en este trimestre de 5 asistencias tecnicas las cuales equivalen a un 28% del desarrollo de esta actividad.</t>
  </si>
  <si>
    <t>De las 18 mesas técnicas de trabajo programadas para el 2025 durante el 4 trimestre se cumplió el 100% de lo programado; dado que se realizaron las 5 mesas técnicas, con un cumplimiento del 6.6 % de la meta (90%) trazada para el 2025 ; así del sud proceso de calidad mesa técnica  realizada  el 25 de noviembre  de 2025,   sud proceso de alto costo  mesa técnica  realizada  del 19 al 21 de Noviembre  en la ciudad  de Medellín, sud proceso de modelo de atención realizada 28 de octubre ,Rutas integrales de atención 29 de octubre,  sud proceso de redes integrales a24 de  Noviembre  se anexa evidencias  carpetas  divididas  por subproceso  y cronograma.
https://drive.google.com/drive/folders/1YB8Nrch96swh0o5oIY1zSsdYUmufcqtZ</t>
  </si>
  <si>
    <t>Segun la informacion reportada por la entidad se evidencia que esta meta tuvo un avance del 28% para el cuarto trimestre.</t>
  </si>
  <si>
    <t>3.5 Politica de gobierno digital.</t>
  </si>
  <si>
    <t>Fortalecer las capacidades tecnológicas para automatizar el proceso de afiliaciones y compensación del servicio de salud de la entidad con la funcionalidad de interoperabilidad con los sistemas de información de la entidad y los que se relacionen.</t>
  </si>
  <si>
    <t>Herramienta tecnológica "aseguramiento en salud" desarrollado</t>
  </si>
  <si>
    <t xml:space="preserve">% Desarrollo de la herramienta tecnológica "aseguramiento de salud" </t>
  </si>
  <si>
    <t>No hay metas programadas para el 2025</t>
  </si>
  <si>
    <t>se gun la informacion de la entidad para este trimestre y para la vigencia no fue programada el desarrollo de esta actividad.</t>
  </si>
  <si>
    <t>Herramienta en Operaciòn</t>
  </si>
  <si>
    <t>Herramienta tecnológica "aseguramiento en salud" en operación</t>
  </si>
  <si>
    <t xml:space="preserve">Herramienta tecnológica "aseguramiento de salud" en operación (no acumulativa)
</t>
  </si>
  <si>
    <t>El Aplicativo Horus health se encuentra operativo en el área de afiliaciones y compensación, desde el proceso de Gestión TIC se realizan  capacitaciones para el uso y apropiación en los usuarios que esán en las regionales y en la sede principal para la optimización del aplicativo Horus Health en los módulos de ASEGURAMIENTO, PILA, COMPENSACIONES,  PRESTACIONES SOCIALES, como también se hace acompañamiento en el soporte para  la utilización del aplicativo y su correcto funcionamiento.
Evidencia en: https://drive.google.com/drive/folders/1LoMZraa8zrV2-5oepbnRAJTE3-B6OtuM</t>
  </si>
  <si>
    <t>Segun la informacion reportada por la entidad se evidencia que se cumplio con la meta en un 25%</t>
  </si>
  <si>
    <t>El Aplicativo Horus health se encuentra operando en el  área de afiliaciones y compensación, desde el proceso de Gestión TIC se administra el aplicativo técnicamente, se realizan  capacitaciones para el uso y apropiación en los usuarios que están en las regionales y en la sede principal para la optimización del aplicativo Horus Health en los módulos de ASEGURAMIENTO, PILA, COMPENSACIONES,  PRESTACIONES SOCIALES, como también se hace acompañamiento en el soporte para  la utilización del aplicativo y su correcto funcionamiento.
Evidencia en:
https://drive.google.com/drive/folders/1U2_cbXbfKEPUELu87OsHOSn9h0TYhhvS</t>
  </si>
  <si>
    <t>Liliana Garcia . Profesional presupuesto</t>
  </si>
  <si>
    <t>Teniendo en cuenta la programacion para esta vigencia es de 1 el avance en este trimestre es de 25% , que corresponde a la programacion para cumplir la meta al final del año del 100%.</t>
  </si>
  <si>
    <t xml:space="preserve">"La herramienta tecnológica HORUS HEALTH se encuentra actualmente en operación en el área de Afiliaciones y Compensaciones del FPS, utilizando los módulos de Aseguramiento, PILA, Compensaciones y Prestaciones Sociales. Desde la Gestión TICS, se realiza la administración interna del aplicativo, brindando soporte técnico continúo orientado a la creación de usuarios, así como a la asignación y control de permisos y roles, garantizando la correcta operatividad y seguridad del sistema.  
Evidencias: https://drive.google.com/drive/folders/1BZzSPdu4jXCfq6KmXX6n9lgvdtgOtJdH"
</t>
  </si>
  <si>
    <t xml:space="preserve">Gestión Tics
</t>
  </si>
  <si>
    <t>Teniendo en cuenta la programacion para esta vigencia es de 1 el avance en este trimestre es de 25% , que corresponde a la programacion  en el trimestre 3 para cumplir la meta al final del año del 100%.</t>
  </si>
  <si>
    <t>La herramienta tecnológica HORUS HEALTH se encuentra actualmente en operación en las áreas de Afiliaciones, Compensaciones del FPS y Prestaciones Sociales del FPS, haciendo uso de los módulos de Aseguramiento, PILA, Compensaciones y Prestaciones Sociales. Desde  Gestión TICS, se adelanta la administración interna del aplicativo, brindando soporte técnico continúo orientado a la creación de usuarios, así como a la asignación y control de permisos y roles, garantizando la correcta operatividad y seguridad del sistema. Como soporte de lo anterior, se cuenta con las evidencias disponibles en el siguiente enlace: 
https://drive.google.com/drive/folders/1qfRaNQF05uI6z810o9etUdwHwWGCVO1g</t>
  </si>
  <si>
    <t>Segun la informacion reportada por la entidad se evidencia que esta meta tuvo un avance del 25% para el cuarto trimestre.</t>
  </si>
  <si>
    <t xml:space="preserve">No aplica. </t>
  </si>
  <si>
    <t>FONDO DE PREVISIÓN SOCIAL DEL CONGRESO DE LA REPÚBLICA - FONPRECON</t>
  </si>
  <si>
    <t>Lilian Maria Alvarez Mercado</t>
  </si>
  <si>
    <t>2.1 habilitadores que potencian la seguridad humana y las oportunidades de bienestar.</t>
  </si>
  <si>
    <t>2.1.1 Sistema de protección social, universal y adaptativo.</t>
  </si>
  <si>
    <t>Fortalecer estrategias para Incrementar la participación en la financiación de las obligaciones pensionales</t>
  </si>
  <si>
    <t>Formato de Ejecución de ingresos</t>
  </si>
  <si>
    <t>Cumplimiento meta de recaudo efectivo de recursos-cobro coactivo</t>
  </si>
  <si>
    <t>recursos efectivamente recaudados por concepto de cobro coactivo
(cifras en millones de pesos)</t>
  </si>
  <si>
    <t>Pesos</t>
  </si>
  <si>
    <t>Mensual</t>
  </si>
  <si>
    <t>Se recaudo en el primer trimestre la suma CATORCE MIL NOVECIENTOS ONCE MILLONES TRESCIENTOS CINCUENTA Y OCHO MIL DOSCIENTOS VEINTE PESOS CON DIEZ CENTAVOS M/CTE ($14.911.358.220,10), que corresponde al 49,66% de la meta establecida para el 2025.</t>
  </si>
  <si>
    <t>Marina Sanchez (coordinadorea grupo de cartera)</t>
  </si>
  <si>
    <t>Luego de revisón se enviaron corecciones por correo electronico y se esta a la espera de ser subsanadas.</t>
  </si>
  <si>
    <t>Durante el segundo trimestre del año 2025 se recaudó la suma de SIETE MIL SETECIENTOS MILLONES CUATROCIENTOS VEINTISÉIS MIL TRESCIENTOS SETENTA Y DOS CON DIECINUEVE CENTAVOS M/CTE ($7.700.426.372,19), lo cual representa el 25,65% de la meta establecida para 2025</t>
  </si>
  <si>
    <t>Durante el segundo trimestre de 2025, la entidad reporta un recaudo efectivo por concepto de cobro coactivo correspondiente al 25,6% de la meta anual. La información está debidamente cuantificada y soportada con cifras claras.</t>
  </si>
  <si>
    <t>Durante el tercer trimestre del año 2025 se recaudó la suma de DOS MIL SETECIENTOS SESENTA Y SEIS MILLONES SETENTA Y NUEVE MIL CIENTO TREINTA Y NUEVE CON SETENTA Y UN CENTAVOS M/CTE ($2.766.079.139,71), lo cual representa el 9,21% de la meta establecida para 2025</t>
  </si>
  <si>
    <t>Durante el tercer trimestre de 2025, la entidad reporta un recaudo efectivo por concepto de cobro coactivo correspondiente al 9,21% de la meta anuual. La información esta debidamente cuantificada y soportada con cifras claras.</t>
  </si>
  <si>
    <t>Durante el CUARTO trimestre del año 2025 se recaudó la suma de DIECISÉIS MIL DOSCIENTOS SESENTA Y NUEVE MILLONES DOSCIENTOS OCHENTA Y SIETE MIL SEISCIENTOS CUARENTA Y UN PESOS CON OCHENTA Y SIETE CENTAVOS. M/CTE ($16.269.287.641.87), lo cual representa el 54,18% de la meta anual establecida para dicha vigencia, correspondiente a $30.027.000.000,00.
DE CONFORMIDAD CON LA META ESTABLECIDA DE RECAUDO PARA LA VIGENCIA DE 2025 ($30.027 MILLONES) EN EL PROCESO DE COBRO COACTIVO SE EVIDENCIA QUE EL RECAUDO CON CORTE A 31-12-2025, FUE DE $41.647 LO QUE SE CONCLUYE QUE SE PRESENTA UN PORCENTAJE DE CUMPLIMIENTO EN LA META DE RECAUDO DEL 138%</t>
  </si>
  <si>
    <t>Durante el cuarto trimestre de 2025, la entidad reporta un recaudo efectivo por concepto de cobro coactivo correspondiente al 54,18% de la meta anual. Cerrando la vigencia 2025 con un acomulado del 139%</t>
  </si>
  <si>
    <t>Cumplimiento meta de recaudo efectivo de recursos-cobro persuasivo</t>
  </si>
  <si>
    <t>recursos efectivamente recaudados por concepto de cobro persuasivo
(cifras en millones de pesos)</t>
  </si>
  <si>
    <t xml:space="preserve">Se recaudo en el primer trimestre la suma NUEVE MIL DOSCIENTOS NOVENTA Y TRES MILLONES TRESCIENTOS TREINTA Y DOS MIL SETENTA Y CINCO PESOS CON SETENTA Y DOS CENTAVOS M/CTE ($9.293.332.075,72), que corresponde al 20,63% de la meta establecida para el 2025. </t>
  </si>
  <si>
    <t>Durante el segundo trimestre del año 2025, se recaudó la suma de TREINTA Y TRES MIL CIENTO SESENTA Y CINCO MILLONES QUINIENTOS NOVENTA Y CINCO MIL DOSCIENTOS SESENTA CON SESENTA Y DOS CENTAVOS M/CTE ($33.165.595.260,62), lo que representa el 73,64% de la meta establecida para 2025</t>
  </si>
  <si>
    <t>Se reporta un recaudo significativo por cobro persuasivo en el segundo trimestre, alcanzando el 73,6% . El reporte incluye el valor exacto recaudado y está formulado de manera clara.
Este resultado, sumado al avance del primer trimestre, representa un cumplimiento acumulado del 94,3% de la meta establecida para 2025.</t>
  </si>
  <si>
    <t>Durante el segundo trimestre del año 2025, se recaudó la suma de OCHO MIL OCHOCIENTOS TREINTA Y OCHO MILLONES SEISCIENTOS VEINTIDÓS MIL CUATROCIENTOS DIECINUEVE PESOS CON TREINTA CENTAVOS M/CTE ($8.838.622.419,30), lo que representa el 19.62% de la meta establecida para 2025</t>
  </si>
  <si>
    <t>La entidad reporta un recaudo por cobro persuasivo en el tercer trimestre del 19,62%, este resultado sumado al avance de los trimestres anteriores representa un cumplimiento acomulado de 114% de la meta establecida para 2025.</t>
  </si>
  <si>
    <t>Durante el CUARTO trimestre del año 2025, se recaudó la suma de TREINTA Y DOS MIL OCHENTA Y SIETE MILLONES CUATROCIENTOS CINCUENTA Y NUEVE MIL DOSCIENTOS CINCUENTA Y SEIS PESOS CON CINCUENTA CENTAVOS M/CTE ($32.087.459.256,50), lo que representa el 71.24% de la meta anual establecida para la vigencia 2025, correspondiente a CUARENTA MIL OCHOCIENTOS MILLONES DE PESOS M/CTE ($45.040.000.000,00).</t>
  </si>
  <si>
    <t>La entidad reporta un recaudo por cobro persuasivo en el cuarto trimestre del 71,24%, este resultado sumado al avance de los trimestres anteriores representa un cumplimiento acomulado de la vgencia 2025 de 185% de la meta establecida.</t>
  </si>
  <si>
    <t>Mesas de trabajo con territorios para conciliación de la deuda, ejecutadas</t>
  </si>
  <si>
    <t>Número de mesas de trabajo con territorios para conciliación de la deuda, ejecutadas</t>
  </si>
  <si>
    <t xml:space="preserve">Se programaron  14 mesas de trabajo con las siguientes entidadades deudoras, previa mesa preparatoria, en las cuales participaron servidores del área de Coactivo y área de cartera,  para conciliar la deuda que registra cada entidad y se establecieron compromisos para cada una de las partes:  BMUNICIPIO DE VERGARA, MUNICIPIO DE DAGUA (2), MUNICIPIO DE CINEGA MAGADALENA, MUNICIPIO DE CALARCA, MUNICIPIO DE PASTO, HOSPITAL DE CALDAS E.S.E, PROMOTORA DE TURISMO DE NARIÑO LIMITADA, MUNICIPIO DE PUERTO BERRRIO, MUNCIPIO DE CARTAGO, MUNCIPIO DE GARZON,DISTRITO DE BARRANQUILLA, MUNICIPIO DE GUACA, CONSTRUCCIONES CIVILES CIVILCO
Evidencia: Comunicacion oficial enviada a cada entidad con la fecha y hora de la programacion, Resumen de la plataforma teams, mediante la cual se realizan las mesas de trabajo de forma virtual, evidenciando, asistentes y duración, sistema en el cual queda la grabación respectiva. </t>
  </si>
  <si>
    <t>Se programaron y se atendieron 23 mesas de trabajo con diferentes entidades deudoras, precedidas por una mesa preparatoria. En estas sesiones participaron servidores de las áreas de Cobro Coactivo y Cartera, con el objetivo de conciliar las deudas registradas por cada entidad y establecer compromisos claros para todas las partes involucradas</t>
  </si>
  <si>
    <t>La entidad informa la realización de 23 mesas de trabajo con entidades deudoras durante el segundo trimestre. El reporte incluye una descripción detallada de las actividades realizadas y las entidades participantes, lo cual aporta claridad al seguimiento del indicador.</t>
  </si>
  <si>
    <t>Se programaron y se atendieron 17 mesas de trabajo con diferentes entidades deudoras, precedidas por una mesa preparatoria. En estas sesiones participaron servidores de las áreas de Cobro Coactivo y Cartera, con el objetivo de conciliar las deudas registradas por cada entidad y establecer compromisos claros para todas las partes involucradas</t>
  </si>
  <si>
    <t>La entidad informa la realización de 17 mesas de trabajo con entidades deudoras durante el tercer trimestre. El reporte incluye una descripción detallada del objetivo y compromisos de las partes involucradas.</t>
  </si>
  <si>
    <t>Se programaron y se atendieron 12 mesas de trabajo con diferentes entidades deudoras, precedidas por una mesa preparatoria. En estas sesiones participaron servidores de las áreas de Cobro Coactivo y Cartera, con el objetivo de conciliar las deudas registradas por
Evidencia: Comunicación oficial enviada a cada entidad con la fecha y hora de la programación; resumen de la plataforma Teams, a través de la cual se llevaron a cabo las mesas de trabajo de forma virtual, evidenciando asistentes y duración; y el sistema donde queda registrada la respectiva grabación.</t>
  </si>
  <si>
    <t>La entidad informa la realización de 12 mesas de trabajo con entidades deudoras durante el cuarto trimestre que corresponde a un 25% de la meta y un aculado del 138% al cierre de la vigencia 2025,</t>
  </si>
  <si>
    <t>Lilian Alvarez
17-06-2027</t>
  </si>
  <si>
    <t xml:space="preserve">	2/07/2025</t>
  </si>
  <si>
    <t>IETS - INSTITUTO DE EVALUACION TECNOLOGICA EN SALUD</t>
  </si>
  <si>
    <t>Martha Liliana Corredor Acevedo</t>
  </si>
  <si>
    <t xml:space="preserve">6. gestión del conocoimiento y la innovación. </t>
  </si>
  <si>
    <t>3.2 Politica de servicio al ciudadano.</t>
  </si>
  <si>
    <t>Fortalecer la investigación nacional en evaluación de tecnologías en salud.</t>
  </si>
  <si>
    <t>Manuales metodológicos de evaluaciones de tecnologías en salud (de cumplimiento) </t>
  </si>
  <si>
    <t>Número de manuales metodológicos desarrolados o actualizados.</t>
  </si>
  <si>
    <t>Para la presente Vigencia 2025, el IETS a la fecha no ha recibido los recursos de funcionamiento, tal como se puede evidenciar en el decreto 1621 del 2024 del 30 de diciembre, por el cual se liquida el presupuesto general de la nación para la vigencia fiscal de 2025, donde se detallan las apropiaciones y se clasifican y se definen los gastos del PGN, por lo  cual no se reportan actividades relacionadas con el desarrollo o actualizacion de manuales.</t>
  </si>
  <si>
    <t xml:space="preserve">Luz Mery Barragán Gonzalez </t>
  </si>
  <si>
    <t>En el primer trimestre de 2025, el IETS no reporta avance en el número de manuales metológicos desarrollados o actualizados.</t>
  </si>
  <si>
    <t>De acuerdo a la descripcion realizada en la columna AB, no se realizaron actividades para el cumplimiento de la meta, considerando que a la fecha de cierre de presentación del informe el IETS carece de recursos de funcionamiento que permitan dar cumplimiento a lo estipulado</t>
  </si>
  <si>
    <t>El Instituto de Evaluación tecnologica en Salud no describe avances de cumplimiento para la meta en el número de  manuales metodológicos desarrollados o actualizados. Lo anterior según lo descrito en la descripción de avances considerando que "carece de recursos de funcionamiento"</t>
  </si>
  <si>
    <t>Mediante el radicado No. 2-2025-042206 del 9 de julio de 2025, el Ministerio de Hacienda autorizó una apropiación  para gastos de personal. Con base en la información remitida por el IETS, se contemplaron los cargos que cumplen funciones administrativas y que son necesarios para el normal funcionamiento del Instituto.
Sin embargo, la elaboración de los manuales corresponde a una función de naturaleza eminentemente técnico-científica, la cual no fue tenida en cuenta en dicha autorización. En este sentido, el Ministerio manifestó que los cargos asociados al desarrollo de actividades de ciencia y tecnología en salud deben financiarse con los ingresos que el IETS perciba por la venta de los servicios misionales que le han sido encomendados.
Ante esta situación, se han realizado las debidas gestiones e interpelaciones, sin que a la fecha de este informe se haya recibido una respuesta favorable. por lo anterior la actividad se encuentra desfinanciada.</t>
  </si>
  <si>
    <t>Natalia Martínez Duarte</t>
  </si>
  <si>
    <t>En el tercer trimestre de 2025, el IETS no reporta avance en el número de manuales metológicos desarrollados o actualizados, teniendo en cuenta lo expuesto en la descricción de avances, "la elabaración de manuales corresponde a una función de naturaleza eminentemente técnico-científica...esta actividad se encuentra desfinanciada".</t>
  </si>
  <si>
    <t xml:space="preserve">Se realizó la  actualización del Manual de participación de pacientes en procesos de evaluación de tecnologías en salud en Colombia- El manual constituye un instrumento administrativo y procedimental que orienta y estandariza la participación efectiva de pacientes y sus organizaciones en los procesos de Evaluación de Tecnologías en Salud, fortaleciendo la gobernanza, la transparencia y la legitimidad de dichos procesos.
</t>
  </si>
  <si>
    <t xml:space="preserve">LUZ MERY BARRAGÁN GONZÁLEZ 
</t>
  </si>
  <si>
    <t>De acuerdo con la información cualitativa, el IETS cumple la accion estratégica establecida para la vigencia 2025 con  la  actualización del Manual de participación de pacientes en procesos de evaluación de tecnologías en salud en Colombia, avance cuantitativo del 100% para el trimestre IV, logrando la meta establecida para la vigencia 2025.</t>
  </si>
  <si>
    <t>Martha Liliana Corredor. 14-07-2025</t>
  </si>
  <si>
    <t>2025121001847261_x000D_</t>
  </si>
  <si>
    <t>Fortalecimiento de las capacidades del IETS a través de la implementación del plan de modernización institucional de acuerdo con la Ley 2294 de 2024. Artículo 160</t>
  </si>
  <si>
    <t>Plan de modernización institucional</t>
  </si>
  <si>
    <t>Porcentaje de cumplimiento del plan de modernización institucional (acumulativo)</t>
  </si>
  <si>
    <t>Durante la vigencia 2023 y pese a lo dispuesto en el artículo 160 del Plan Nacional de Desarrollo, no se recibieron recursos de funcionamiento. Para la vigencia de 2024, se recibió parcialmente los recursos de funcionamiento con restricción de uso para algunos rubros, y únicamente por los meses de octubre, noviembre y diciembre, sin embargo, esta asignación y la incertidumbre de lo esperado para enero de 2025 no permitió adelantar el plan de modernización del IETS.
Para la presente Vigencia 2025, el IETS a la fecha no ha recibido los recursos de funcionamiento, tal como se puede evidenciar en el decreto 1621 del 2024 del 30 de diciembre, por el cual se liquida el presupuesto general de la nación para la vigencia fiscal de 2025, donde se detallan las apropiaciones y se clasifican y se definen los gastos del PGN, por lo  cual no se ha adelantado ningún avance en el plan de modernización del IETS</t>
  </si>
  <si>
    <t>De acuerdo con lo reportado por el IETS en este primer triemestre no se reporta avance en el porcentaje de cumplimiento del plan de modernización institucional (acumulativo).
Se realizó reunión con el IETS el día lunes, 5 de mayo de 2025 donde se revisó la aciión estratégica y las metas establecidad para el cuatrienio.
Se envía oficio solicitando el ajuste a las metas del año 2025 y 2026 con el fin de cumplir la meta del cuatrienio establecida en 100%.</t>
  </si>
  <si>
    <t>De acuerdo a la descripcion realizada en la columna AB, no se rrealizaron actividades para el cumplimiento de la meta, considerando que a la fecha de cierre de presentación del informe el IETS carece de recursos de funcionamiento que permitan dar cumplimiento a lo estipulado</t>
  </si>
  <si>
    <t>Según lo descrito por el Instituto de Evaluación tecnologica en Salud en la descripción de avances, no hay cumplimiento para la meta en el Plan de modernización institucional considerando que "carece de recursos de funcionamiento"</t>
  </si>
  <si>
    <t>Mediante el radicado No. 2-2025-042206 del 9 de julio de 2025, el Ministerio de Hacienda autorizó una apropiación  para gastos de personal. Con base en la información remitida por el IETS, se incluyeron únicamente los cargos con funciones administrativas, necesarios para el normal funcionamiento del Instituto.
Sin embargo, el personal técnico-científico no fue considerado en dicha autorización. En este sentido, el porcentaje de avance reportado corresponde exclusivamente a la vinculación de dos personas en cargos administrativos, en el marco del plan de fortalecimiento del IETS.
Así las cosas, dado que la mayoría de los cargos por vincular corresponden a personal técnico y que actualmente no se cuenta con los recursos necesarios para su contratación, la meta presenta un rezago. Esta situación es análoga a la correspondiente al rezago de 2024, que no podrá superarse hasta tanto no se asigne el presupuesto requerido para tal fin.</t>
  </si>
  <si>
    <t>De acuerdo con la descripción de avances por parte del IETS, se reporta un avance del 0,015% como parte del plan de modernización institucional con la inlcuisón de 2 cargos con funciones administrativas.</t>
  </si>
  <si>
    <t xml:space="preserve">de acuerdo a la asignacion parcial de recursos de funcionamiento mediante resolución 1492 del 21 de julio de 2025 expedida por el Ministerio de Salud y Protección Social, se logro al finalizar el cuarto trimestre del año 2025, dar cumplimiento al 100% de la meta trazada para dicha vigencia, sin embargo la asignación parcial de recursos no permitió avanzar en el cumplimiento de la meta rezagada 2024
</t>
  </si>
  <si>
    <t>De acuerdo con lo reportado por la Entidad, cumple en un 18,75% el avance para el cuarto trimestre, logrando de esta manera cumplir la meta establecida para la vigencia 2025.</t>
  </si>
  <si>
    <t xml:space="preserve">2025121001847261
</t>
  </si>
  <si>
    <t>INSTITUTO NACIONAL DE CANCEROLOGÍA - INC</t>
  </si>
  <si>
    <t>Superación de privaciones como fundamento de la dignidad humana y
condiciones básicas para el bienestar</t>
  </si>
  <si>
    <t>Hacia un sistema de salud garantista, universal,  basado en un modelo de salud
preventivo y predictivo</t>
  </si>
  <si>
    <t>ODS 3. Salud y Bienestar</t>
  </si>
  <si>
    <t>3. Gestión con valores para resultados</t>
  </si>
  <si>
    <t>3.8. Servicio al ciudadano</t>
  </si>
  <si>
    <t>Asesorar al Ministerio de Salud y Protección Social y a los actores del sistema de salud para implementar el modelo para la prevención, detección temprana y tratamiento oportuno del cáncer con un enfoque territorial, transdisciplinario e intercultural, con énfasis en la atención primaria en salud en los próximos 10 años.</t>
  </si>
  <si>
    <t>Documento de la política para el control integral del cáncer</t>
  </si>
  <si>
    <t xml:space="preserve">Documento técnico de política pública (técnico-administrativo y conceptual) del modelo para el control del cáncer actualizado, que oriente la política. </t>
  </si>
  <si>
    <t xml:space="preserve">Documento técnico </t>
  </si>
  <si>
    <t>Actividad no programada para la vigencia 2025</t>
  </si>
  <si>
    <t xml:space="preserve">Julián Leonardo Castrillón Garay </t>
  </si>
  <si>
    <t>De acuerdo con la información de la entidad, no hay actividad programada para 2025.</t>
  </si>
  <si>
    <t xml:space="preserve">El indicador se encuentra programado para la vigencia 2026, sin embargo se presenta el avance presentado al II trimestre 2025.
1. Se definió una hoja  de ruta que permitiera definir el documento de política pública del modelo para el control del cáncer.  Esta hoja de ruta definió un trabajo colaborativo y participativo,  en dos momentos: 
- Realizar la actualización del modelo para el control del cáncer con un enfoque territorial, transdisciplinario e intercultural con énfasis en atención primaria en salud en los próximos 10 años. Dentro del momento I, se han desarrollado las siguientes acciones 
-Construcción de Línea de base: Revisión narrativa de los Modelos del Control de Cáncer.  Evolución del modelo del año 2006 y Búsqueda no sistemática Planes Nacionales para el Control del Cáncer
-Identificación y vinculación de stakeholder que participaran del los encuentros regionales 
-Mesas de trabajo interna con las áreas funcionales, investigaciones y Salud pública : Mesa de trabajo  consenso sobre control del cáncer, mesa Atenció Primaria en Salud , diálogo de política institucional y mesa de trabajo para avanzar en la socialización de resultados.
-Diseño de propuesta de modelo para el control del Cáncer 
2. La construcción del plan decenal para el control del cáncer, armonizado con el Plan Decenal de Salud Pública 2022—2031. que permitan consolidar la avanzar en el cumplimiento de las metas los objetivos de Desarrollo Sostenible que definen en su objetivo 3 – Garantizar un vida sana y un bienestar para todos y todas las edades cuya meta para Colombia  implica que al 2031 se reduzca  la mortalidad prematura por ENT en un 25% en la población de 30 a 70 años y se avance en la visión del Instituto Nacional de Cancerología  que define que para el año 2034 habrá contribuido a la reducción de la incidencia y la mortalidad por cáncer y el mejoramiento de la calidad de vida de los pacientes mediante el fortalecimiento  de la gestión en políticas y programas para el control del cáncer. Para el momento II se han desarrollado las siguientes acciones 
- Construcción de Línea de base: Búsqueda no sistemática Planes Nacionales para el Control del Cáncer que permitan sustentar la necesidad de un PDCCC para Colombia 
- Mesa de trabajo entre actores interesados que sustente la necesidad del plan decenal para el control del cáncer
- Mesas de trabajo MSPS para definir armonización entre el PDCCC y plan Decenal de Salud * Pública 2022-2031.
El avance del indicador a la fecha corresponde de un 55%.
Fuente: Coordinadora Grupo Area Salud Pública
</t>
  </si>
  <si>
    <t>De acuerdo con la información de la entidad, no hay actividad programada para 2025, no obstante ya están realizado acciones para el logro de la actividad.</t>
  </si>
  <si>
    <t xml:space="preserve">Indicador programado para la vigencia 2026. Se presenta los siguientes avances:
En el tercer trimestre se realizaron los Diálogos de Política para la actualización del Modelo y del Plan Decenal para el control del cáncer se realizaron 5 mesas territoriales: Bogotá DC, Antioquia, Santander, Valle del Cauca y Atlántico y mesa de trabajo con representantes de pacientes, sobrevivientes y cuidadores en el Ministerio de Salud de la ciudad de Bogotá.
Fuente: Grupo Area Salud Pública 
 </t>
  </si>
  <si>
    <t>Julián Leonardo Castrillón Garay</t>
  </si>
  <si>
    <t>De acuerdo con la información de la entidad la meta está programada para el año 2026 pero se presentan avances en mesas territoriales. Se recomienda a la entidad seguir trabajando para que en 2026 se tengan los resultados propuestos</t>
  </si>
  <si>
    <t>Indicador programado para la vigencia 2026. Sin embaro el mismo ya fue cumplido en la vigencia 2025.
Se cuenta con el plan decenal para el control del cáncer 2026-2035 en una versión preliminar, dadas las orientaciones los ajustes y observaciones recibidas por parte del Ministerio. Actualmente se encuentra en ajuste las acciones y las metas de cada una de las líneas estratégicas.</t>
  </si>
  <si>
    <t>Edna Liliana Alfonso Remolina</t>
  </si>
  <si>
    <t>Esta actividad fue programada para el año 2026, no obstante de acuerdo con la información de la entidad se cumplio en el trimestre IV de la vigencia 2025. Se suma el valor de cada uno de los trimestres</t>
  </si>
  <si>
    <t>No aplica</t>
  </si>
  <si>
    <t>2. Avanzar en los procesos de laboralización con estabilidad, formalización, dignificación, formación permanente y protección del talento humano en salud.</t>
  </si>
  <si>
    <t xml:space="preserve">Implementar el plan de transformación institucional de acuerdo con la Ley 2291 de 2024.  </t>
  </si>
  <si>
    <t xml:space="preserve">Cronograma de transformación </t>
  </si>
  <si>
    <t>Porcentaje de implementación del plan de transformación institucional.</t>
  </si>
  <si>
    <t>(número de actividades del cronograma de transformación ejecutadas / número de actividades del cronograma de transformación programadas ) *100</t>
  </si>
  <si>
    <t>Durante el trimestre de 2025 se encontraba en trámite de firmas los decretos de planta y estructura del INC, sin embargo, el trámite se encuentra suspendido hasta tanto se socialice formalmente el fallo de la demanda interpuesta a la Ley 2291 de 2023 "Por medio de la cual se transforma la naturaleza jurídica del Instituto Nacional de Cancerología Empresa Social del Estado, se define su objeto, funciones, estructura y régimen legal...", por parte de la Corte Constitucional.
Fuente. Oficina Asesora de Planeación y Sistemas</t>
  </si>
  <si>
    <t>De acuerdo con la información de la entidad, la actividad se encuentra suspendida hasta tanto se definan las actuaciones legales que se tienen actualmente en curso.</t>
  </si>
  <si>
    <t>De acuerdo con el fallo de la corte, se está adelantado la actualización de los documentos para ser radicados nuevamente ante las instancias correspondientes.  La fecha de radicación esta programada para finales de Julio.</t>
  </si>
  <si>
    <t>De acuerdo con la información de la entidad, se avanzó un 45% y siguen realizando acciones para el logro de la actividad.</t>
  </si>
  <si>
    <t>Con corte al tercer trimestre, se avanzó en un 26% de cumplimiento de las actvidades contempladas en el  cronograma del plan de transformación 
A la fecha de corte  se cuenta con un avance acumulado de 71%, que corresponde a 15 actividades cumplidas de 21 contempladas en el cronograma. 
Se encuentra pendiente la viabilidad por parte del Ministerio de Hacienda, la firma de decreto de estructura organizacional y funciones INC; decreto planta personal, decreto prima especial, vinculación talento humano asistencial y vinculación de talento humano administrativo. 
Fuente: Subdirección Administrativa y Financiera</t>
  </si>
  <si>
    <t>De acuerdo con la información de la entidad, se presenta un avance de 26% en la actividad de este trimestre. No obstante, si sumanos lo que llevamos de todo el año, se supera el valor para toda la vigencia, se sugiere revisar la información correspondiente y ajustarla si es autorizada la modificación de periodos anteriores con la respectiva justificación</t>
  </si>
  <si>
    <t>Con corte al cuarto se avanzó en un 19% de cumplimiento de las actvidades contempladas en el  cronograma del plan de transformación 
A la fecha de corte  se cuenta con un avance acumulado de 90%, que corresponde a 19 actividades cumplidas de 21 contempladas en el cronograma. 
Se cuenta con firmas de decretos quedando pendiente las actividades de  vinculación talento humano asistencial y vinculación de talento humano administrativo. 
Fuente: Subdirección Administrativa y Financiera</t>
  </si>
  <si>
    <t>De acuerdo con la información de la entidad se cumplió con la meta del año 2025 y se presenta un adicional como avance del cumplimiento para la vigencia 2026, en un porcentaje de 30%. Se suma el valor de cada uno de los trimestres</t>
  </si>
  <si>
    <t>6. Gestión del conocimiento y la innovación</t>
  </si>
  <si>
    <t>6.1. Gestión del conocimiento y la innovación</t>
  </si>
  <si>
    <t>3. Garantizar acceso oportuno a los medicamentos y tecnología a los habitantes del territorio nacional.</t>
  </si>
  <si>
    <t>Generar investigación y desarrollo e innovación en medicamentos biotecnológicos, de acuerdo al cumplimiento e implementación  del CONPES 4129 del 2024.</t>
  </si>
  <si>
    <t xml:space="preserve">Ficha del proyecto </t>
  </si>
  <si>
    <t xml:space="preserve">Porcentaje de cumplimiento de la gestión del macroproyecto "Diseño e implementación del programa de investigación, desarrollo, innovación de medicamentos biotecnológicos en el INC" </t>
  </si>
  <si>
    <t>% de cumplimiento de  la gestión del programa en biotecnológicos.</t>
  </si>
  <si>
    <t>2% de ejecución del macroproyecto de biotecnológicos I trimestre 2025:
Apropiación 2025: $30.002.317.000 
Ejecución $586.635.020
Notas: 
Indicador acumulativo a diciembre de 2025.
Este macroporyecto tiene un horizonte de tiempo hasta el 2033. 
Descripción del desarrollo en el primer trimestre 2025:
- Se realizó la contratación de los servicios especializados jurídicos y legales.
- Se llevan a cabo las actividades de elaboración de estudios previos y pre-contractuales para contratar  los servicios de ingeniería biofarmacéutica, como tambien en el proveedor de la línea celular y desarrollo tecnológico.
• Se gestionaron las vigencias futuras del 2026 para los contratos que lo requieran de acuerdo con la duración de las actividades.
• Participación en el Global Vaccine and Immunization Research Forum 2025 (GVIRF) y K-LAC Biomanufacturing Cooperation Conference, evento en el que se presentó el proyecto de biotecnología del INC.
• Se inicia conversaciones con el centro de innovación Bio-Manguinhos para establecer un acuerdo marco  de cooperación en ensayos clínicos y producción de biotecnológicos.
• En el marco de la colaboración de Hugo van der Kuy del Erasmus MC inicia el proyecto de compra de biosimilares en el INC.
• Asistencia a eventos técnico-académicos: Taller de concertación de la postulación regulatoria CAR-T – ACITAC, entre otros.
Fuente. Oficina Asesora de Planeación y Sistemas</t>
  </si>
  <si>
    <t>De acuerdo con la información de la entidad, se avanzó en un cumplimiento de 6% en la actividad de este trimestre y se describe lo correspondiente. Se sugiere que se evaluen alternativas para avanzar en la ejecución.</t>
  </si>
  <si>
    <t xml:space="preserve">7% de ejecución del macroproyecto de biotecnológicos II  trimestre 2025:
Apropiación 2025: $30.002.317.000
Ejecución a II trimestre 2025: $2.285.149.683
Indicador acumulativo a diciembre 2025
Avance de actividades:
1. Gestión técnica del proyecto
Se completó la estructuración del proyecto de biotecnológicos, definiendo objetivos, cronograma y componentes clave como la contratación para el desarrollo de la línea celular, procesos productivos y equipamiento tecnológico.
Se elaboraron cláusulas de confidencialidad y acuerdos preliminares.
Se inició un acercamiento con VECOL para formalizar un memorando de entendimiento en el marco del proyecto ColombiaVac2.
Se recibió la visita del Banco Interamericano de Desarrollo (BID) en mayo para la presentación oficial del proyecto.
2. Talento humano y formación
Se definieron perfiles y necesidades del recurso humano requerido.
Se participó en eventos y cursos clave: el evento internacional “Biosimilars” (JackLeckerman) y el curso intensivo en transferencia tecnológica de productos biológicos (VECOL).
Se estructuró el plan de formación 2025, incluyendo el curso internacional “Biopharmaceutical Bioprocessing” (TuDelft, septiembre 2025), adelantando gestiones de inscripción y pagos.
3. Infraestructura
Se formalizó una adición y prórroga al Contrato 0607 de 2023 para ampliar el alcance de las obras, incluyendo 75 m² para el laboratorio de desarrollo analítico, con nueva fecha de entrega en el primer semestre de 2026.
Se avanzó en la ingeniería básica, cálculos estructurales, estudios de suelos y diseño de la nueva distribución de laboratorios.
Se realiza seguimiento técnico semanal liderado por el Project Manager.
4. Contratación y servicios técnicos
Se desarrollaron estudios previos, análisis del sector y términos técnicos para la contratación del desarrollo de la línea celular y procesos.
Se legalizó el contrato 0039 de 2025 para servicios de asesoría biotecnológica.
Se realizó seguimiento técnico al contrato 0008 de 2025 (asesoría jurídica especializada), con revisión de entregables clave (propiedad intelectual, licencias, justificaciones, etc.).
Se solicitó prórroga al contrato 0039 de 2025 para incluir el nuevo alcance del laboratorio analítico y ajustar estrategias contractuales para adquisición de equipamiento y mobiliario.
5. Cooperación institucional e internacional
Se realizó un encuentro técnico con el Dr. Hugo Van der Kuy (Centro Médico Erasmus, Países Bajos).
Se sostuvieron reuniones con hospitales públicos (San Ignacio y Samaritana) para articular una estrategia conjunta de negociación de precios de medicamentos de alto costo.
Se instalaron mesas técnicas internas para definir las estrategias del INC en adquisición de estos medicamentos.
6. Gestión administrativa
Se elaboró el presupuesto 2026 y se solicitó la aprobación de vigencias futuras (VFT).
Se gestionó el traslado presupuestal entre macroproyectos para financiar la ampliación de infraestructura.
Se ajustaron rubros presupuestales (ej. unificación de materiales de línea celular bajo servicios técnicos especializados).
Se presentaron avances del proyecto ante la Dirección del Instituto, acordando reuniones quincenales de seguimiento.
Se ajustaron estudios previos y requerimientos técnicos para contrataciones del segundo semestre de 2025.
Fuente: Gestor de proyecto </t>
  </si>
  <si>
    <t>De acuerdo con la información de la entidad, se avanzó en un cumplimiento de 7% en la actividad de este trimestre y se describe lo correspondiente. Se sugiere que se evaluen alternativas para alcanzar el total de la meta.</t>
  </si>
  <si>
    <t xml:space="preserve">7% de ejecución del macroproyecto de biotecnológicos III  trimestre 2025:
Apropiación 2025: $32.684.630.920 (adición realizada para el desarrollo de la linea celular)
Ejecución a III trimestre 2025: $2.281.986.317
Indicador acumulativo a diciembre 2025
Avance de actividades:
1. Gestión técnica del proyecto
Se completó la estructuración del proyecto de biotecnológicos, definiendo objetivos, cronograma y componentes clave como la contratación para el desarrollo de la línea celular, procesos productivos y equipamiento tecnológico.
Se elaboraron cláusulas de confidencialidad y acuerdos preliminares.
Se inició un acercamiento con VECOL para formalizar un memorando de entendimiento en el marco del proyecto ColombiaVac2.
Se recibió la visita del Banco Interamericano de Desarrollo (BID) en mayo para la presentación oficial del proyecto.
2. Talento humano y formación
Se definieron perfiles y necesidades del recurso humano requerido.
Se participó en eventos y cursos clave: el evento internacional “Biosimilars” (JackLeckerman) y el curso intensivo en transferencia tecnológica de productos biológicos (VECOL).
Se estructuró el plan de formación 2025, incluyendo el curso internacional “Biopharmaceutical Bioprocessing” (TuDelft, septiembre 2025), adelantando gestiones de inscripción y pagos.
3. Infraestructura
Se formalizó una adición y prórroga al Contrato 0607 de 2023 para ampliar el alcance de las obras, incluyendo 75 m² para el laboratorio de desarrollo analítico, con nueva fecha de entrega en el primer semestre de 2026.
Se avanzó en la ingeniería básica, cálculos estructurales, estudios de suelos y diseño de la nueva distribución de laboratorios.
Se realiza seguimiento técnico semanal liderado por el Project Manager.
4. Contratación y servicios técnicos
Se desarrollaron estudios previos, análisis del sector y términos técnicos para la contratación del desarrollo de la línea celular y procesos.
Se legalizó el contrato 0039 de 2025 para servicios de asesoría biotecnológica.
Se realizó seguimiento técnico al contrato 0008 de 2025 (asesoría jurídica especializada), con revisión de entregables clave (propiedad intelectual, licencias, justificaciones, etc.).
Se solicitó prórroga al contrato 0039 de 2025 para incluir el nuevo alcance del laboratorio analítico y ajustar estrategias contractuales para adquisición de equipamiento y mobiliario.
5. Cooperación institucional e internacional
Se realizó un encuentro técnico con el Dr. Hugo Van der Kuy (Centro Médico Erasmus, Países Bajos).
Se sostuvieron reuniones con hospitales públicos (San Ignacio y Samaritana) para articular una estrategia conjunta de negociación de precios de medicamentos de alto costo.
Se instalaron mesas técnicas internas para definir las estrategias del INC en adquisición de estos medicamentos.
6. Gestión administrativa
Se elaboró el presupuesto 2026 y se solicitó la aprobación de vigencias futuras (VFT).
Se gestionó el traslado presupuestal entre macroproyectos para financiar la ampliación de infraestructura.
Se ajustaron rubros presupuestales (ej. unificación de materiales de línea celular bajo servicios técnicos especializados).
Se presentaron avances del proyecto ante la Dirección del Instituto, acordando reuniones quincenales de seguimiento.
Se ajustaron estudios previos y requerimientos técnicos para contrataciones del segundo semestre de 2025.
Fuente: Gestor de proyecto </t>
  </si>
  <si>
    <t>De acuerdo con la información de la entidad se realizaron actividades en cuanto a Gestión técnica del proyecto,  Talento humano y formación, Infraestructura, Contratación y servicios técnicos, 5. Cooperación institucional e internacional, las cuales se describen en cada uno de los temas, con lo que se presenta un avance de 7% en la actividad de este trimestre. Se sugiere que se siga trabajando para lograr el cumplimiento total de la meta de la vigencia 2025</t>
  </si>
  <si>
    <r>
      <rPr>
        <sz val="10"/>
        <color rgb="FF000000"/>
        <rFont val="Calibri"/>
        <family val="2"/>
      </rPr>
      <t xml:space="preserve">28,5% de cumplimiento frente a la meta establecida de 34%.
Para el IV trimestre de 2025 se cumple el 84% 
Apropiación 2025: $27.922.202.622 (Liberación de recursos)
Ejecución a IV trimestre 2025: $23.434.220.018
Avance de actividades:
</t>
    </r>
    <r>
      <rPr>
        <b/>
        <sz val="10"/>
        <color rgb="FF000000"/>
        <rFont val="Calibri"/>
        <family val="2"/>
      </rPr>
      <t xml:space="preserve">Gestión administrativa del proyecto
</t>
    </r>
    <r>
      <rPr>
        <sz val="10"/>
        <color rgb="FF000000"/>
        <rFont val="Calibri"/>
        <family val="2"/>
      </rPr>
      <t xml:space="preserve">Se realiza la presentación del avance y seguimiento del proyecto ante las directivas del instituto en lo correspondiente a los meses de abril, mayo, junio, julio, agosto y septiembre. Durante los meses de octubre, noviembre y diciembre, los seguimientos se realizan cada 15 días dada la criticidad de los procesos afrontados en este último trimestre.  Se realizan las mesas técnicas con diferentes áreas del instituto (planeación, financiera, contratación) para dar continuidad a las actividades y cumplimiento de fechas y objetivos establecidos para la contratación del 2025. 
</t>
    </r>
    <r>
      <rPr>
        <b/>
        <sz val="10"/>
        <color rgb="FF000000"/>
        <rFont val="Calibri"/>
        <family val="2"/>
      </rPr>
      <t xml:space="preserve">Talento humano y formación
</t>
    </r>
    <r>
      <rPr>
        <sz val="10"/>
        <color rgb="FF000000"/>
        <rFont val="Calibri"/>
        <family val="2"/>
      </rPr>
      <t xml:space="preserve">Actualmente se cuenta con, el Profesional categoría III Nivel 1 (prestación de servicios) contrato 0047 de 2025, quien desempeña las funciones de coordinador operativo del proyecto.  
Además, la continuidad en la contratación por el aliado estratégico Gold RH, de los 4 profesionales especializados del proyecto .
El 26 y 27 de noviembre del 2025 se realizó el curso "Desarrollo de procesos en la producción de vacunas: Upstream y Downstream" realizado por Vecol en el marco del proyecto ColombiaVac.  
</t>
    </r>
    <r>
      <rPr>
        <b/>
        <sz val="10"/>
        <color rgb="FF000000"/>
        <rFont val="Calibri"/>
        <family val="2"/>
      </rPr>
      <t xml:space="preserve">Infraestructura:
</t>
    </r>
    <r>
      <rPr>
        <sz val="10"/>
        <color rgb="FF000000"/>
        <rFont val="Calibri"/>
        <family val="2"/>
      </rPr>
      <t xml:space="preserve">Se realiza el proceso de prórroga al Contrato No. 0607 de 2023, suscrito para la adecuación y construcción de los laboratorios del proyecto de biotecnología. En este sentido, se extiende el plazo de ejecución de las obras, estableciendo como nueva fecha límite el primer semestre de 2026, con el fin de garantizar la finalización integral de las actividades previstas. 
Se presentan los nuevos planos en los que se ajusta la distribución de las áreas de los laboratorios, considerando los espacios y la ubicación requerida para los sistemas de apoyo críticos. En ellos se definen además los sistemas críticos y los puntos de uso de servicios, tales como el sistema de aire comprimido libre de aceite, gases especiales, agua para inyección (WFI), agua potable, y condiciones ambientales de los laboratorios como las presiones diferenciales, y la zonificación de las UMA’s. 
Se realiza el desembolso del recurso destinado a la fabricación de los sistemas de apoyo critico:  
i. Sistema de agua WFI (De sus siglas en inglés, Water for injection)  
ii. Sistema constructivo (panelería y accesorios)
iii. Sistema HVAC (Por sus siglas en inglés, Heating Ventilation and Air Conditioning)
</t>
    </r>
    <r>
      <rPr>
        <b/>
        <sz val="10"/>
        <color rgb="FF000000"/>
        <rFont val="Calibri"/>
        <family val="2"/>
      </rPr>
      <t xml:space="preserve">Contratación de servicios técnicos: 
</t>
    </r>
    <r>
      <rPr>
        <sz val="10"/>
        <color rgb="FF000000"/>
        <rFont val="Calibri"/>
        <family val="2"/>
      </rPr>
      <t xml:space="preserve">Se realiza el proceso de revisión, ajuste, evaluación, negociación, firma y perfeccionamiento del contrato para la contratación del administrador de proyectos, encargado del desarrollo de la línea celular, el desarrollo de los procesos productivos y de control de calidad, así como de su transferencia de tecnología, bajo la modalidad de administración de proyectos.  
Se realiza la elaboración y ajuste de los estudios previos y anexos técnicos para la contratación del año 2025, se contemplan las siguientes necesidades:  
1.	Desarrollo de la línea celular y desarrollo de procesos tecnológicos.  
2.	Adquisición de equipamiento. 
</t>
    </r>
    <r>
      <rPr>
        <b/>
        <sz val="10"/>
        <color rgb="FF000000"/>
        <rFont val="Calibri"/>
        <family val="2"/>
      </rPr>
      <t xml:space="preserve">Seguimiento técnico
</t>
    </r>
    <r>
      <rPr>
        <sz val="10"/>
        <color rgb="FF000000"/>
        <rFont val="Calibri"/>
        <family val="2"/>
      </rPr>
      <t>Se realiza el seguimiento técnico de la ejecución del contrato 0039 de 2025, relacionado a los servicios técnicos de biotecnología farmacéutica, se aborda el nuevo alcance del laboratorio de desarrollo analítico del proyecto (ajustes de los planos), negociaciones técnicas del alcance del contrato del desarrollo de la línea celular y procesos tecnológico, ajuste de las estrategias contractuales para la contratación del equipamiento del proyecto, así como el mobiliario.  
Se encuentra en proceso de legalización  convenio interadministrativo entre el ministerio de salud y el instituto para para financiar las actividades del proyecto, otorgando aproximadamente 76,155 millones de pesos colombianos. 
Fuente: Grupo Area Radiofarmacia - Equipo  biotecnológicos</t>
    </r>
  </si>
  <si>
    <t>De acuerdo con la información de la entidad se cumplió con la meta del año 2025 en un 84%, por cuanto se toma el cierre del trimestre IV</t>
  </si>
  <si>
    <t>Generar investigación, desarrollo e innovación de programa en fitoterapéuticos.</t>
  </si>
  <si>
    <t>Porcentaje de cumplimiento de la gestión del programa en fitoterapéuticos.</t>
  </si>
  <si>
    <t>% de cumplimiento de  la gestión del programa de fitoterapéuticos.</t>
  </si>
  <si>
    <t>17% de ejecución del proyecto de fitoterapéuticos de acuerdo con el horizonte del proyecto:
Horizonte del proyecto $1.692.703.585 (vigencias 2024-2026)
Ejecución $291.000.000
Indicador acumulativo a diciembre de 2025.
Se cumplió la etapa de estructuración y planeación de proyecto logrando la ejecución de las siguientes actividades: Formulación y estructuración del proyecto (construcción de fichas de proyectos, estudios de factibilidad, viabilidad, revisión sistemática de literatura, establecimiento de necesidades) definición de portafolio de productos e de indicaciones terapéuticos a través de estrategias diversas para las  actividades de socialización a la comunidad del INC. Los resultados obtenidos permiten avanzar orientados al cumplimiento de los objetivos trazados. 
Fuente. Oficina Asesora de Planeación y Sistemas</t>
  </si>
  <si>
    <t>De acuerdo con la información de la entidad, se presenta un cumplimiento de 170% en la actividad de este trimestre y se describe lo correspondiente. Se menciona que es un indicador acumulado. Se sugiere que se evaluen alternativas para ajustar el indicador y que no se presente cumplimiento por encima del 100%</t>
  </si>
  <si>
    <t>Al II trimestre 2025 se presenta avance de las siguientes actividades:
Realización de reuniones de seguimiento con dirección y otros actores internos para los perfiles de idea y otros externos para apoyos y temas relacionados con el proyecto
Se avanza en el trámite de convenios con la Juan N. Corpas previa revisión del área jurídica logrando una nueva versión que permitirá realizar
Investigación básica y clínica. Y con la Unidad Administrativa Especial Fondo Nacional de Estupefacientes se logró la minuta del convenio definitivo.
Presentación del perfil de idea de caquexia y anorexia y mucositis ante el comité de ensayos clínicos.
Reuniones con la mesa de articulación derivada del Congreso de los 90 años del Instituto, concretando el curso de formación de talento humano el cual inicia en julio 2025.
Se obtiene orientación para realizar piloto de implementación de Fitoterapia por parte de la Directora de la Dirección de Medicamentos del Ministerio de Salud.
Se presenta perfil de idea, protocolo de investigación y se elabora el manual del investigador para una solución magistral enriquecida en THC con CBD relación 5.1 para el estudio piloto de caquexia y anorexia.
Fuente: Lider proyecto fitoterapéuticos
26% de ejecución del proyecto: Apropiado para la vigencia 2025
Horizonte del proyecto $1.692.703.585 (vigencia 2024-2026)
Ejecución $ 446.000.000</t>
  </si>
  <si>
    <t>De acuerdo con la información de la entidad, se presenta un cumplimiento de 26% en la actividad de este trimestre y se describe lo correspondiente. Se sugiere que se evaluen alternativas para ajustar el indicador y que no se presente cumplimiento por encima del 100%</t>
  </si>
  <si>
    <t xml:space="preserve">Durante el III trimestre 2025, se presenta un avance del 3% en la gestión del programa de fitoterapéuticos, a continuación se detallan las actividades ejecutadas durante el periodo:
Realización de reuniones de seguimiento con dirección y otros actores internos para los perfiles de idea y otros externos para apoyos y temas relacionados con el proyecto
Se avanza en el trámite de convenios con la Juan N. Corpas previa revisión del área jurídica logrando una nueva versión que permitirá realizar
Investigación básica y clínica. Y con la Unidad Administrativa Especial Fondo Nacional de Estupefacientes se logró la minuta del convenio definitivo.
Presentación del perfil de idea de caquexia y anorexia y mucositis ante el comité de ensayos clínicos.
Reuniones con la mesa de articulación derivada del Congreso de los 90 años del Instituto, concretando el curso de formación de talento humano el cual inicia en julio 2025.
Se obtiene orientación para realizar piloto de implementación de Fitoterapia por parte de la Directora de la Dirección de Medicamentos del Ministerio de Salud.
Se presenta perfil de idea, protocolo de investigación y se elabora el manual del investigador para una solución magistral enriquecida en THC con CBD relación 5.1 para el estudio piloto de caquexia y anorexia.
El proyecto lleva una ejecución acumulada del 26% de lo apropiado para la vigencia 2025.
Horizonte del proyecto  $ 1.692.703.585 (vigencia 2024-2026)
Ejecución $ 446.000.000
Fuente: Lider proyecto fitoterapéuticos
</t>
  </si>
  <si>
    <t>De acuerdo con la información de la entidad, se presenta un cumplimiento de 3% en la actividad de este trimestre y se describe lo correspondiente. No obstante, si sumanos lo que llevamos de todo el año, se supera el valor para toda la vigencia, se sugiere revisar la información correspondiente y ajustarla si es autorizada la modificación de periodos anteriores con la respectiva justificación</t>
  </si>
  <si>
    <t>69% de ejecución para el año 2025 
Apropiacion de $ 234.288,000
Ejecutados $ 162.479.018  
Se aclara que se realiza modificación del alcance del proyecto quedando con un valor asignado de $ 495.738.178  (vigencia 2024-2026). Es importante destacar que se cumplió la etapa de estructuración y planeación de proyecto logrando la ejecución de las siguientes actividades: Formulación y estructuración del proyecto (construcción de fichas de proyectos, estudios de factibilidad, viabilidad, revisión sistemática de literatura, establecimiento de necesidades) definición de portafolio de productos e de indicaciones terapéuticos a través de estrategias diversas para ID&amp;I, actividades de socialización a la comunidad del INC. Los resultados obtenidos permiten avanzar orientados al cumplimiento de los objetivos trazados.
Se realizaron las siguientes actividades:
- Firma el convenio con la Juan N. Corpas en área jurídica de esta institución y Se firmó el 28 y 29 de Julio por las partes, el Convenio con la Unidad Administrativa Especial Fondo Nacional de Estupefacientes y se ha concertado reunión de inicio de actividades para el 23 de octubre. Se avanza en proceso de convenio con la Pontifica Universidad Javeriana. También se han gestionado acuerdos de confidencialidad con diferentes empresas que pueden ser potenciales patrocinados de investigación farmacéutica y clínica como potenciales patrocinados Vitalgreen-Carmen Medicinal, Herbal Pharmaceutical, entre otros
Se realizan reuniones estratégicas para los ensayos clínicos con diferentes grupos como cuidados paliativos y se logra la participación de médicos del grupo de Cabeza y cuello y la participación como investigador principal de un médico del grupo de Radioterapia. Se elaboran manual del investigador para el ensayo de caquexia y anorexia. Se pasa a construcción de perfil de idea para Radiodermitis
Se presenta perfil de idea, protocolo de investigación y se elabora el manual del investigador para una solución magistral enriquecida en THC con CBD relación 5:1 para el estudio piloto de caquexia y anorexia
Se ejecutó el curso de Modulación del Sistema endocannabinoides y aplicaciones terapéuticas de los cannabinoides, con el apoyo de la ASOMEDCCAM y con aval del Colegio de Químicos farmacéuticos el cual se llevó a cabo desde el 16 de julio al 13 de septiembre de 2025 con una intensidad de 46 horas
Fuente: Gestor de proyecto</t>
  </si>
  <si>
    <t>De acuerdo con la información de la entidad se cumplió con la meta del año 2025. Como se lleva un valor total de la suma de los trimestres, para cierre de 2025 ya llevan cumplido en total el 69% del proyecto fitoterapeutico, sobrepasando la meta del cuatrienio, que era de 18%.</t>
  </si>
  <si>
    <t>Fortalecer el modelo de trabajo de la Red Nacional de Cáncer con los diferentes actores de los sistemas de ciencias, tecnología e innovación y el de seguridad social en salud en coordinación con el Ministerio de Salud y Protección Social y el Ministerio de Ciencia, Tecnología e Innovación para I+D+i del cáncer en Colombia.</t>
  </si>
  <si>
    <t>Proyectos de I+D+i financiados por la red</t>
  </si>
  <si>
    <t>Número de proyectos de I+D+i financiados por la red.</t>
  </si>
  <si>
    <t>Actividad programada para cumplir en diciembre de 2025, de acuerdo con la planeación operativa institucional. Sin embargo, a continuación, se reporta el avance cualitativo al I trimestre de 2025: 
Por indicación del Grupo Coordinador de la Red y de la dirección del INC se propuso lanzar una convocatoria para la financiación de un proyecto cocreado, esta se encuentra en construcción, esta existe el documento preliminar que debe ser aprobado por el Grupo Coordinador (reunión a realizarse el 29 de abril de 2025).
Una vez aprobada la convocatoria se lanzará y podrán participar los miembros de la Red, tendrá una financiación de 550 millones de pesos que deben ser adjudicados en el transcurso de este año.
Fuente. Coordinador Grupo Apoyo y Seguimiento para la Investigación</t>
  </si>
  <si>
    <t>De acuerdo con la información de la entidad, se han realizado actividades preliminares para avanzar en el cumplimiento posterior. Se sugiere que la programación y avance se realice a lo largo de la vigencia y no dejarlo para el último trimestre.</t>
  </si>
  <si>
    <t xml:space="preserve">Actividad programada en la planeación institucional para diciembre de 2025. Se presenta el avance al II trimestre de 2025: 
En la actualidad hay un proyecto que esta siendo financiado por el INC y está en la ejecución en el marco de la Red Nacional de Investigación en Cáncer, desde la anterior vigencia, debido a que esta financiado desde 2022 hasta 2025, titulado "Análisis del transcriptoma espacial de metaplasia intestinal en cuatro departamentos de Colombia.
La convocatoria para financiacióin de un proyecto cocreado fue aprobada por el grupo coordinador el día 24 de junio de 2025.
Se realizó el lanzamiento de la convovatoria el dia 27 de junio, con cierre el 28 de julio y la financiación está programada para noviembre de este año. 
Fuente: Coordinadora Operativa Red Nacional de Investigación en Cáncer
</t>
  </si>
  <si>
    <t>De acuerdo con la información de la entidad, se presenta un cumplimiento de 0,5 en la actividad de este trimestre y se describe lo correspondiente. siguen avanzo para el logro total</t>
  </si>
  <si>
    <t>Indicador programado en la planeación institucional para el mes de diciembre 2025.
Durante el III trimestre 2025 se presenta un avance de 40%  con el desarrollo de las siguientes actividades :
En el mes de agosto se realizó el taller de cocreación y se seleccionó el equipo investigador que liderará el proyecto cocreado en el marco de la Convocatoria Extramural para la cocreación de proyectos 2025 de la Red Nacional de Investigación en Cáncer. Actualmente se está en el proceso de elaboración de los estudios previos del respectivo convenio para entregar los recursos.
A la fecha se lleva un avance acumulado del 90% del indicador estando dentro de los términos establecidos de acuerdo de la programación del indicador.
Fuente: Coordinadora operativa - Red Nacional de Investigación en Cáncer</t>
  </si>
  <si>
    <t>De acuerdo con la información de la entidad se presenta avance de 0.4 de la meta propuesta.No obstante, si sumanos lo que llevamos de todo el año, se supera el valor para toda la vigencia, se sugiere revisar la información correspondiente y ajustarla si es autorizada la modificación de periodos anteriores con la respectiva justificación</t>
  </si>
  <si>
    <t>Se realiza otro si de extensión hasta junio de 2026 al prroyecto "Análisis del transcriptoma espacial de metaplasia intestinal en cuatro departamentos de Colombia.. No obstante, en el marco de la Convocatoria Extramural para la cocreación de proyectos 2025 de la Red Nacional de Investigación en Cáncer se esttá en proceso de elaboración de los estudios previos del contrato para la entrega de recursos de financiación en enero de 2026, con la   Corporación Salud UN – Hospital Universitario Nacional de Colombia, equipo líder del proyecto cocreado titulado “Cáncer sin brechas: Iniciativa colombiana de datos federados y registros institucionales para la equidad en salud”.</t>
  </si>
  <si>
    <t>De acuerdo con la información de la entidad se cumplió con la meta del año 2025, por cuanto se lleva un valor total de la suma de los trimestres, para cierre de 2025.</t>
  </si>
  <si>
    <t xml:space="preserve">Documento con los lineamientos ajustado de la red nacional de investigación en cáncer </t>
  </si>
  <si>
    <t>Lineamientos ajustados de la red nacional de investigación del cáncer.</t>
  </si>
  <si>
    <t>Documento con los lineamientos ajustados de la red nacional de investigación del cáncer.</t>
  </si>
  <si>
    <t>Actividad programada para cumplir en mayo de 2025, de acuerdo con la planeación operativa institucional. Sin embargo, a continuación, se reporta el avance cualitativo al I trimestre de 2025:  
Se cuenta con el documento pre liminar de los lineamientos de la red nacional de investigación en cáncer, el cual se encuentra sujeto a revisión y aprobación por parte de las instancias pertinentes.
Fuente. Coordinador Grupo Área Investigación</t>
  </si>
  <si>
    <t>De acuerdo con la información de la entidad, se han realizado actividades preliminares para avanzar en el cumplimiento posterior en la vigencia.</t>
  </si>
  <si>
    <t>Se cuenta con el documento con los lineamientos de la Red Nacional de Investigación en Cáncer, el cual fue presentado en reunión del grupo coordinador de la Red, en reunión realizada el día 29 de abril de 2025  con acta  01 de 2025. 
El documento contiene:
Propósito de la Red Nacional de Investigación en Cáncer
Objetivo general de la Red
Objetivos específicos
Actividades de la Red
Mecanismos de coordinación de la Red Nacional de investigación en cáncer
Comisiones de trabajo de la Red
Nodos ecosistémicos de la Red
Condiciones generales para formar parte de la Red
Convenios específicos
Financiación y contribución a las actividades de la Red
Protección de datos personales
Protección de la propiedad intelectual
Confidencialidad
Anexos
El Grupo Coordinador autorizó al Grupo Facilitador realizar ajustes al documento  el cual será socializado para su revisión y aprobación final en la próxima reunión y deberá incluir mecanismos claros para la de postulación, articulación, compromisos y sostenibilidad de los nodos ecosistémicos a la RNIC.
Fuente: Coordinadora Operativa Red Nacional de Investigación en Cáncer</t>
  </si>
  <si>
    <t>De acuerdo con la información de la entidad, se presenta un cumplimiento de 0,9 en la actividad de este trimestre y se describe lo correspondiente. siguen avanzo para el logro total</t>
  </si>
  <si>
    <t xml:space="preserve">Se cuenta con el documento Lineamientos de la Red Nacional de Investigación en Cáncer, el cual fue aprobado por el grupo coordinador de la Red en sesión realizada el dia 29 de abril de 2025, de acuerdo con acta de reunión 01 de esa fecha.
El documento contiene: 
1. Propósito de la red
2. Objetivo general de la red
3. Objetivos específicos
4. Actividades de la red
5. Mecanismos de coordinación de la red
6. Periodicidad y elección de representantes de las comisiones ante el grupo coordinador
7. Comisiones de trabajo de la red
8. Nodos ecosistémicos de la red
9. Condiciones generales para formar parte de la red
10. Convenios específicos
11. Financiación y contribución a las actividades de la red
12. Anexo 1. Solicitud de inclusión
13. Anexo 2. Declaración de conflictos de interés
14. Anexo 3. Compromiso de confidenciaidad y de no divulgación
Fuente: Sistema de información institucional SIAPINC. Indicador POA 2025. </t>
  </si>
  <si>
    <t>De acuerdo con la información de la entidad se cumplió la meta propuesta. No obstante, si sumanos lo que llevamos de todo el año, se supera el valor para toda la vigencia, se sugiere revisar la información correspondiente y ajustarla si es autorizada la modificación de periodos anteriores con la respectiva justificación</t>
  </si>
  <si>
    <t xml:space="preserve">Indicador cumplido al III trimestre 2025
Se cuenta con el documento Lineamientos de la Red Nacional de Investigación en Cáncer, el cual fue aprobado por el grupo coordinador de la Red en sesión realizada el dia 29 de abril de 2025, de acuerdo con acta de reunión 01 de esa fecha.
El documento contiene: 
1. Propósito de la red
2. Objetivo general de la red
3. Objetivos específicos
4. Actividades de la red
5. Mecanismos de coordinación de la red
6. Periodicidad y elección de representantes de las comisiones ante el grupo coordinador
7. Comisiones de trabajo de la red
8. Nodos ecosistémicos de la red
9. Condiciones generales para formar parte de la red
10. Convenios específicos
11. Financiación y contribución a las actividades de la red
12. Anexo 1. Solicitud de inclusión
13. Anexo 2. Declaración de conflictos de interés
14. Anexo 3. Compromiso de confidenciaidad y de no divulgación
Fuente: Sistema de información institucional SIAPINC. Indicador POA 2025. </t>
  </si>
  <si>
    <t>3.1. Fortalecimiento Organizacional y Simplificación de Procesos</t>
  </si>
  <si>
    <t xml:space="preserve">Fortalecer la política de talento humano en salud para el control del cáncer </t>
  </si>
  <si>
    <t>Documento técnico con las recomendaciones para el fortalecimiento de la política de talento humano en salud para el control del cáncer presenta</t>
  </si>
  <si>
    <t>Documento técnico de la formación del talento humano para el control del cáncer en el país.</t>
  </si>
  <si>
    <t>Actividad programada para cumplir en julio de 2025, de acuerdo con la planeación operativa institucional. Sin embargo, a continuación, se reporta el avance cualitativo al I trimestre de 2025: 
La estructura del documento se presentará en el próximo comité de educación del 28 de abril 2025 (avance 70%) y según las observaciones se diseñará el escrito final para el mes de julio 2025.
Fuente. Coordinadora Grupo Área Docencia</t>
  </si>
  <si>
    <t xml:space="preserve">Actividad programada para cumplir en Julio de 2025, con el entregable Documento técnico con recomendaciones para fortalecimiento de la política desde la perspectiva del cáncer
Al II trimestre de 2025, se tiene un avance en las siguientes actividades:
1. Estructura del documento técnico el cual fue aprobado en comité de educación el día 26 de mayo de 2025 el cual consta de: Introducción, justificación, objetivo general, objetivos específicos y 7 capítulos:
Capítulo I. Evaluación política actual 
Capítulo II. Modelo de atención en cáncer y cifras de cáncer 
Capítulo III. Necesidades de THS y distribución
Capítulo IV. Formación y gestión del talento humano en salud 
Capítulo V. Desarrollo de los sistemas de formación continua del THS
Capítulo VI. Condiciones de empleo y trabajo del sector salud / fortalecimiento de las instituciones
Capitulo VII. Recomendaciones para el fortalecimiento de la política de formación de talento para el control del cáncer del país. 
2. Se cuenta con el capítulo III desarrollado en su totalidad y capítulo II avance en la mitad del mismo.
Fuente. Coordinadora Grupo Area Docencia </t>
  </si>
  <si>
    <t>De acuerdo con la información de la entidad, se presenta un cumplimiento de 0,35 en la actividad de este trimestre y se describe lo correspondiente. siguen avanzo para el logro total</t>
  </si>
  <si>
    <t xml:space="preserve">Con corte al tercer trimestre 2025, se cuenta con el mismo avance reportado a II trimestre: se cuenta con la estructura del documento el cual fue aprobado en comité de educación el 26 de mayo de 2025 el cual consta de introducción, justificación, objetivo general, objetivos específicos y 7 capítulos.
Se cuenta con el capítulo III desarrollado en su totalidad y capítulo II avance en la mitad del mismo 
Fuente: Sistema de información institucional SIAPINC. Indicador POA 2025
</t>
  </si>
  <si>
    <t>De acuerdo con la información de la entidad se cumplió el 0,35. Se recomienda seguir trabajando con lo correspondiente, para lograr la meta de la vigencia 2025</t>
  </si>
  <si>
    <t xml:space="preserve">Con corte al cuarto  trimestre 2025, se cuenta con un avance de 8%  para un acumulado en la vigencia 2025 de 43% en la elaboración del doicumento.
El documento técnico para el fortalecimiento de la política de Talento Humano en Salud en relación con el control del cáncer cuenta con 3 capítulos de 7 proyectados.
Se cuenta con los capítulos I, II y III desarrollados en su totalidad 
Fuente: Coordinación Grupo Area Docencia
</t>
  </si>
  <si>
    <t>De acuerdo con la información de la entidad se lleva el 43% del documento de la meta del año 2025, por cuanto se toma el valor del trimestre IV de cierre de 2025.</t>
  </si>
  <si>
    <t xml:space="preserve">Elaborar y aprobar el proyecto del nuevo edificio de atención ambulatoria 
</t>
  </si>
  <si>
    <t xml:space="preserve">Proyecto de alianza público privada para el diseño y construcción del nuevo edificio de atención ambulatorio. </t>
  </si>
  <si>
    <t xml:space="preserve">Estructuración del proyecto de alianza público privada para el diseño y construcción del nuevo edificio de atención ambulatorio. </t>
  </si>
  <si>
    <t xml:space="preserve">Documento estructuración del proyecto de alianza público privada para el diseño y construcción del nuevo edificio de atención ambulatorio. </t>
  </si>
  <si>
    <t>Actividad programada para cumplir en septiembre de 2025, de acuerdo con la planeación operativa institucional. Sin embargo, a continuación, se reporta el avance cualitativo al I trimestre de 2025:  
Se recibió por parte de la Agencia Nacional de Infraestructura el documento de minuta para el  "CONVENIO MARCO INTERADMINISTRATIVO DE COLABORACIÓN ENTRE LA AGENCIA NACIONAL DE INFRAESTRUCTURA (ANI), EL MINISTERIO DE SALUD Y PROTECCIÓN SOCIAL Y EL INSTITUTO NACIONAL DE CANCEROLOGÍA (INC) PARA LA ESTRUCTURACIÓN DE UN PROYECTO HOSPITALARIO DE ASOCIACIÓN PÚBLICO PRIVADA DENOMINADO “NUEVA UNIDAD DE SERVICIOS AMBULATORIOS DEL INSTITUTO NACIONAL DE CANCEROLOGÍA”, el cual ya se encuentra en revisión por la oficina de Asesoría Jurídica del Instituto para firma de la Dra. Carolina Wiesner.
De igual manera ya se cuenta con los Términos de Referencia, los cuales ya fueron revisados por el Banco Interamericano de Desarrollo BID, de tal forma que le corresponde ahora la revisión al INC, para avanzar con este proceso. Estos términos de referencia ya fueron revisados y avalados por el área de infraestructura del Instituto.
Fuente. Coordinador Grupo Área de Gestión de Tecnología Clínica e Infraestructura</t>
  </si>
  <si>
    <t xml:space="preserve">Actividad solicitada reprogramar para la vigencia 2026 en la planeación institucional teniendo en cuenta oficio remitido por el Grupo Área Gestión de Tecnología Clínica e infraestructura donde informa: De acuerdo con las reuniones realizadas con la Agencia Nacional de Infraestructura, en donde nos informa que el proceso de estructuración de la Alianza Publico Privada (APP), para la construcción del nuevo edificio de atención ambulatoria en el Instituto Nacional de Cancerologia, con el convenio entre el MinSalud la ANI y el INC, tendría un plazo de ejecución entre 10 y 12 meses.
Teniendo en cuenta lo anterior, no se prodria ejecutar para esta vigencia. Por otra parte se solicita la modificación del indicador, ya que de acuerdo con el ministro Jaramillo, no se contará con financiación para completar la obra por medio de APP.
Fuente: Grupo Área Gestión de Tecnología Clínica e infraestructura
</t>
  </si>
  <si>
    <t>De acuerdo con la información de la entidad, se presenta un cumplimiento de 0,4 en la actividad de este trimestre y se describe lo correspondiente. siguen avanzo para el logro total</t>
  </si>
  <si>
    <t>Solicitud de retiro de la acción del Plan Estratégico Sectorial 2025 mediante oficio SAL-07961-2025 de fecha 4 de septiembre de 2025, dirigido a la Jefe Oficina Asesora de Planeación y Estudios Sectoriales del Ministerio de Salud y Protección Social.
Lo anterior teniendo en cuenta  a reniones sostenidas con la ANI donde informan que la estructuración de la APP tendria un plazo de ejecución estimado entre diez y doce meses.
Fuente: Oficina Asesora de Planeación y Sistemas</t>
  </si>
  <si>
    <t>Por parte de la OAPES se expidió respuesta a la entidad mencionando el procedimiento para atender la solicitud.</t>
  </si>
  <si>
    <t>Se reporta el mismo avance con corte a II trimestre 2025, teniendo en cuenta la solicitud de retiro de la acción del Plan Estratégico Sectorial 2025 mediante oficio SAL-07961-2025 de fecha 4 de septiembre de 2025, dirigido a la Jefe Oficina Asesora de Planeación y Estudios Sectoriales del Ministerio de Salud y Protección Social.
Lo anterior teniendo en cuenta  a reniones sostenidas con la ANI donde informan que la estructuración de la APP tendria un plazo de ejecución estimado entre diez y doce meses.
Fuente: Oficina Asesora de Planeación y Sistemas</t>
  </si>
  <si>
    <t>Se menciona por parte de la entidad que no se reporta avance, por la solicitud de retiro de la actividad, sin embargo no quedo en acta de Comité su aprobación. Si la Entidad desa continuar con la solicitud de retiro, se debe presentar ante el primer Comité de 2026, para su evaluación y aprobación.</t>
  </si>
  <si>
    <t>No aplica.</t>
  </si>
  <si>
    <t>2. Direccionamiento estratégico y planeación</t>
  </si>
  <si>
    <t>2.2. Gestión Presupuestal y Eficiencia del Gasto Público</t>
  </si>
  <si>
    <t>Mantener la sostenibilidad financiera del Instituto Nacional de Cancerología</t>
  </si>
  <si>
    <t xml:space="preserve">Ficha indicador de proceso cumplimiento de las metas de recaudo </t>
  </si>
  <si>
    <t>Porcentaje cumplimiento de las metas de recaudo.</t>
  </si>
  <si>
    <t xml:space="preserve"> {Valor total recaudado en el periodo}|{Meta de recaudo del período}</t>
  </si>
  <si>
    <t>121% de cumplimiento en las metas de recaudo para el I trimestre de 2025
Valor total recaudado en el periodo: $117.955
Meta de recaudo del período: $97.639
(cifras en millones de pesos)
El ingreso acumulado del primer trimestre se ubicó en 121% ($117.955 millones), respecto a la meta acumulada para el primer trimestre de 2025 ($97.639 millones), esto quiere decir que el recaudo cumplió la meta presupuestal del trimestre, quedando un 21% por encima de lo planeado el cual obedeció al comportamiento del sector, donde se establecen causales de cumplimiento por parte de la ERP en:
	Pago de la Fiduprevisora SA
	La forma de pago pactada
	Reconocimiento de deudas de vigencias anteriores
	Acuerdos de pago suscritos.
El 78% del ingreso del periodo acumulado (marzo 2025), se concentró en pagos realizados por: 
•	CAPITAL SALUD: $40.435 millones equivalente al 34% del recaudo acumulado en el periodo.
•	FAMISANAR: $20.659 millones equivalente al 18% del recaudo acumulado en el periodo.
•	NUEVA EPS: $16.550 millones equivalente al 14% del recaudo acumulado en el periodo.
•	FIDUPREVISORA: $9.246 millones equivalente al 8% del recaudo acumulado del periodo.
•	SALUD TOTAL EPS: $5.110 millones equivalente al 4% del recaudo acumulado del periodo 
Fuente. SIAPINC4. Coordinador Grupo Cartera</t>
  </si>
  <si>
    <t>De acuerdo con la información de la entidad, se presenta un cumplimiento de 121% en la actividad de este trimestre y se describe lo correspondiente. Se sugiere que se evaluen alternativas para ajustar el indicador y que no se presente cumplimiento por encima del 100%</t>
  </si>
  <si>
    <t xml:space="preserve">108% de cumplimiento en las metas de recaudo para el II trimestre de 2025
Valor total recaudado en el periodo: $123.121
Meta de recaudo del período: $113.744
(cifras en millones de pesos)
El ingreso acumulado del segundo trimestre se ubicó en 105% ($231.699 millones), respecto a la meta acumulada para el segundo trimestre de 2025 ($220.759 millones), esto quiere decir que el recaudo cumplió la meta presupuestal del trimestre, quedando un 5% por encima de lo planeado el cual obedeció al comportamiento del sector, donde se establecen causales de cumplimiento por parte de la ERP en:
Pago acuerdo de pago Famisanar eps
La forma de pago pactada
Reconocimiento de deudas de vigencias anteriores
Acuerdos de pago suscritos.
El 79% del ingreso del periodo acumulado (junio 2025), se concentró en pagos realizados por: 
•CAPITAL SALUD EPS: $82.533 millones equivalente al 36% del recaudo acumulado en el periodo.
•FAMISANAR EPS: $45.189 millones equivalente al 20% del recaudo acumulado en el periodo.
•NUEVA EPS: $29.344 millones equivalente al 13% del recaudo acumulado en el periodo.
•FIDUPREVISORA: $12.827 millones equivalente al 6% del recaudo acumulado del periodo.
•COMPENSAR EPS: $12.733 millones equivalente al 5% del recaudo acumulado del periodo 
Fuente: Coordinador Grupo Gestión de Cartera
</t>
  </si>
  <si>
    <t>De acuerdo con la información de la entidad, se presenta un cumplimiento de 108% en la actividad de este trimestre y se describe lo correspondiente. Se sugiere que se evaluen alternativas para ajustar el indicador y que no se presente cumplimiento por encima del 100%</t>
  </si>
  <si>
    <t xml:space="preserve">87% de cumplimiento en las metas de recaudo para el III trimestre de 2025 
Valor total recaudado en el periodo: $111.871 
Meta de recaudo del período: $127.861 
(cifras en millones de pesos) 
El ingreso acumulado del tercer trimestre se ubicó en 87% ($111.871 millones), respecto a la meta acumulada para el tercer trimestre de 2025 ($127.861 millones), esto quiere decir que el recaudo no cumplió la meta presupuestal del trimestre, quedando un 13% por debajo de lo planeado, lo anterior obedeció al mal comportamiento de pago de diferentes ERP como por ejemplo Nueva EPS, Famisanar, Coosalud, Compensar, FOMAG, entre otras, estas últimas no vienen realizando el pago de lo pactado contractualmente o del porcentaje establecido en la ley 1122, 1438 y decreto 441 de 2023. Aunado a lo anterior actualmente con la EPS Capital Salud no existe relación contractual y se vienen prestando servicios de manera normal ya que constitucionalmente no se puede dejar de prestar estos últimos más aun siendo el INC una entidad pública. 
El 75% del ingreso del trimestre, se concentró en pagos realizados por:  
CAPITAL SALUD: $25.960 millones equivalente al 23% del recaudo acumulado en el periodo. 
FAMISANAR: $22.451 millones equivalente al 20% del recaudo acumulado en el trimestre. 
NUEVA EPS: $21.318 millones equivalente al 19% del recaudo acumulado en el trimestre. 
COMPENSAR: $7.642 millones equivalente al 7% del recaudo acumulado del trimestre. 
Fuente: Grupo Gestión de Cartera </t>
  </si>
  <si>
    <t>De acuerdo con la información de la entidad se cumplió la meta propuesta en un 87%. No obstante, si sumanos lo que llevamos de todo el año, se supera el valor para toda la vigencia, se sugiere revisar la información correspondiente y ajustarla si es autorizada la modificación de periodos anteriores con la respectiva justificación</t>
  </si>
  <si>
    <t xml:space="preserve">71% de cumplimiento en las metas de recaudo para el IV trimestre de 2025 
Valor total recaudado en el periodo: $86.942
Meta de recaudo del período: $122.382
(cifras en millones de pesos) 
El ingreso acumulado del cuarto trimestre se ubicó en 71% ($86.942 millones), respecto a la meta acumulada para el cuarto trimestre de 2025 ($122.382 millones), lo anterior obedeció al mal comportamiento de pago de diferentes ERP como por ejemplo (Nueva EPS, Capital Salud, Famisanar, Coosalud, Capresoca, Asmet Salud, entre otras) estas últimas no vienen realizando el pago de lo pactado contractualmente o del porcentaje establecido en la Ley 1122, 1438 y Decreto 441 de 2023. Aunado a lo anterior, la no conciliación de las bandas de riesgo con la EPS Capital Salud por valor aproximado de $68.000 millones, imposibilito el cumplimiento de dichas metas.
El 69% del ingreso del IV trimestre, se concentró en pagos realizados por: 
•CAPITAL SALUD: $19.392 millones equivalente al 22% del recaudo acumulado en el periodo.
•FAMISANAR: $18.403 millones equivalente al 21% del recaudo acumulado en el trimestre.
•NUEVA EPS: $16.473 millones equivalente al 19% del recaudo acumulado en el trimestre.
•COMPENSAR: $5.710 millones equivalente al 7% del recaudo acumulado del trimestre.
Fuente: Grupo Gestión de Cartera </t>
  </si>
  <si>
    <t>Teniendo en cuenta los datos de la Entidad, tomando el promedio de cada uno de los trimestres, se cerró la vigencia en 96.75%, cumpliendo la meta en 102%</t>
  </si>
  <si>
    <t>Ficha indicador</t>
  </si>
  <si>
    <t xml:space="preserve">Porcentaje de recaudo por giro directo </t>
  </si>
  <si>
    <t xml:space="preserve"> {Valor total recaudado por giro directo en el periodo}|{Total de recaudo en el periodo)</t>
  </si>
  <si>
    <t>81% de giro directo I trimestre 2025
Valor del giro directo: $95.939
Total del recaudo en el periodo: $117.955
(cifras en millones de pesos)
Para el primer trimestre de 2025 el recaudo real por la venta de servicios de salud fue de $117.955 millones, de los cuales $95.939 millones corresponden a pagos por la modalidad de giro directo (ADRES) que equivale al 81% del recaudo y $22.016 millones corresponden a los giros realizados por la tesorería de las diferentes ERP lo que equivale al 19% del recaudo total.
Fuente. SIAPINC4. Coordinador Grupo Cartera</t>
  </si>
  <si>
    <t>De acuerdo con la información de la entidad, se presenta un cumplimiento de 101% en la actividad de este trimestre y se describe lo correspondiente. Se sugiere que se evaluen alternativas para ajustar el indicador y que no se presente cumplimiento por encima del 100%</t>
  </si>
  <si>
    <t>84% de giro directo II trimestre 2025
Valor del giro directo: $193.710
Total, del recaudo en el periodo: $231.699
(cifras en millones de pesos)
Para el segundo trimestre y acumulado de 2025 el recaudo real por la venta de servicios de salud fue de $231.699 millones, de los cuales $193.710 millones corresponden a pagos por la modalidad de giro directo (ADRES) que equivale al 84% del recaudo y $37.989 millones corresponden a los giros realizados por la tesorería de las diferentes ERP lo que equivale al 16% del recaudo total.
Fuente: Coordinador Grupo Gestión de Cartera</t>
  </si>
  <si>
    <t>De acuerdo con la información de la entidad, se presenta un cumplimiento de 84% en la actividad de este trimestre y se describe lo correspondiente. Se sugiere que se evaluen alternativas para ajustar el indicador y que no se presente cumplimiento por encima del 100%</t>
  </si>
  <si>
    <t xml:space="preserve">85% de giro directo III trimestre 2025 
Valor del giro directo: $95.272 
Total del recaudo en el periodo: $111.870 
(cifras en millones de pesos) 
Para el tercer trimestre de 2025 el recaudo real por la venta de servicios de salud fue de $111.870 millones, de los cuales $95.272 millones corresponden a pagos por la modalidad de giro directo (ADRES) que equivale al 85% del recaudo y $16.598 millones corresponden a los giros realizados por las tesoreria de las diferentes ERP lo que equivale al 15% del recaudo total. De acuerdo con la meta planteada (80%) para el III trimestre 2025, se superó en un 6% la misma.
Fuente: Grupo Gestión de Cartera </t>
  </si>
  <si>
    <t>De acuerdo con la información de la entidad se cumplió la meta propuesta en un 85%. No obstante, si sumanos lo que llevamos de todo el año, se supera el valor para toda la vigencia, se sugiere revisar la información correspondiente y ajustarla si es autorizada la modificación de periodos anteriores con la respectiva justificación</t>
  </si>
  <si>
    <t xml:space="preserve">78% de giro directo IV trimestre 2025 
Valor del giro directo: $68.143
Total del recaudo en el periodo: $86.942
(cifras en millones de pesos)
Para el cuarto trimestre de 2025, el recaudo real por la venta de servicios de salud fue de $86.942 millones, de los cuales $68.143 millones, corresponden a pagos por la modalidad de giro directo (ADRES) que equivale al 78% del recaudo y $18.800 millones corresponden a los giros realizados por las tesoreria de las diferentes ERP lo que equivale al 22% del recaudo total.
Fuente: Grupo Gestión de Cartera </t>
  </si>
  <si>
    <t>Tomando el promedio de cumplimiento de los trimestres de la información de la entidad, se cerro vigencia 2025 con 82%, cumpliendo la meta respectiva en 103%</t>
  </si>
  <si>
    <t>INSTITUTO NACIONAL DE SALUD - INS</t>
  </si>
  <si>
    <t>Miguel Arturo Herrera Larrota</t>
  </si>
  <si>
    <t xml:space="preserve">Fortalecer las capacidades asociadas a gestión y transferencia del conocimiento hacia las redes especiales (Trasplantes y bancos de sangre)  y redes de laboratorios  mediante el acompañamiento técnico y generación de diagnosticos situacionales que permitan apuntar a mejorar las condiciones de salud en las poblaciones vulnerables                 </t>
  </si>
  <si>
    <t xml:space="preserve">Informes de avance del indicador </t>
  </si>
  <si>
    <t>Ensayos acreditados bajo la norma ISO/IEC 17025:2017 y los  parametros  acreditados bajo la norma ISO/IEC 17043:2010</t>
  </si>
  <si>
    <t>Total de ensayos y parametros acreditados bajo norma ISO/IEC 17025:2017 y ISO/ IEC 17043:2010 TEPA/Total de ensayos y parámetros acreditados sometidos a evaluación bajo norma ISO17025:2017 y ISO17043:2010/</t>
  </si>
  <si>
    <t xml:space="preserve">Indicador con periodicidad anual cuya medición depende de la acreditación de un ente externo.  El objetivo es mantener la condición de acreditación activa para los ensayos y parámetros acreditados bajo las normas ISO /IEC: 17025: 2017 - ISO/IEC 17043:2010. En 2024 se acreditaron 31 ensayos y 17 parámetros por el Organismo Nacional de Acreditación de Colombia (ONAC), lo que implica que la meta para 2025 es mantener la acreditación de la misma cantidad de ensayos y parámetros.
Durante el primer trimestre de 2025, el Organismo Nacional de Acreditación de Colombia (ONAC) realizó la auditoria externa de evaluación, seguimiento y ampliación de alcance bajo la norma ISO/IEC 17025:2017. Como resultado, no se generó ningún hallazgo por parte del ente acreditador. En mayo de 2025 se tiene prevista la auditoría de párametros bajo la norma ISO/IEC 17043:2010 por parte de ONAC. Es importante mencionar que serán incluidos en la medición del indicador los ensayos y parametros hasta tanto no se retiren de la acreditación.
</t>
  </si>
  <si>
    <t>Javier Guzmán Carrascal - Director de Redes</t>
  </si>
  <si>
    <t>De acuerdo a la información reportada por la Entidad, se cumplió la meta propuesta para el primer trimestre de 2025.</t>
  </si>
  <si>
    <t>Indicador con periodicidad anual cuya medición depende de la acreditación de un ente externo.  El objetivo es mantener la condición de acreditación activa para los ensayos y parámetros acreditados bajo las normas ISO /IEC: 17025: 2017 - ISO/IEC 17043:2010.
Durante el segundo trimestre de 2025 (10 al 13 de junio), el Organismo Nacional de Acreditación de Colombia (ONAC) realizó la auditoría externa de evaluación, seguimiento y ampliación de alcance bajo la norma ISO/IEC 17043:2023. Como resultado, se generaron, por parte del ente acreditador, 4 fortalezas y  9 aspectos por mejorar. Es importante mencionar que serán incluidos en la medición del indicador los ensayos y parÁmetros hasta tanto no se retiren de la acreditación. Se está a la espera de recibir los respectivos certificados para actualizar el reporte cuantitativo, de acuerdo con la fórmula de cálculo del indicador.</t>
  </si>
  <si>
    <t>De acuerdo a la información reportada por la Entidad, se logró un cumplimiento del 100% de la meta programada para la vigencia 2025</t>
  </si>
  <si>
    <t>Indicador con periodicidad anual cuya medición depende de la acreditación de un ente externo.  El objetivo es mantener la condición de acreditación activa para los ensayos y parámetros acreditados bajo las normas ISO /IEC: 17025: 2017 - ISO/IEC 17043:2010. Durante el tercer trimestre de 2025, se generaron 4 planes de mejoramiento derivados de la auditoria de ONAC recibida en el mes de junio. Los cuatro planes fueron cerrados a conformidad y evaluados como eficaces el 30 septiembre. De igual manera fueron documentadas tres oportunidades de mejora derivadas de la misma auditoria.</t>
  </si>
  <si>
    <t>Respecto a la información reportada por la Entidad, se identificó que se el indicador se mantiene en el cumplimiento del 100% ya que la totalida de ensayos cuentan con la condición de la acreditación.</t>
  </si>
  <si>
    <t>Se registra un resultado satisfactorio del indicador.Al finalizar la vigencia 2024 se contaba con un total de 31 ensayos acreditados. Para el año 2025 se cuenta con un total de 37 ensayos acreditados bajo la norma ISO /IEC: 17025: 2017, esto es, un aumentó en 6 ensayos acreditados para esta norma. 
Para los parámetros acreditados activos bajo la norma ISO/IEC 17043:2023, en el año 2025 se cuenta con un total de 22 parámetros acreditados, aumentando en 5 parámetros en comparación con el año 2024.  Se mantuvieron en su totalidad los parámetros acreditados, lo que permitió cerrar el año 2025 con un total de 22 parámetros acreditados. La totalidad de los ensayos y parámetros acreditados fueron sometidos a evaluación por ONAC y mediante auditoría interna en la vigencia 2025.</t>
  </si>
  <si>
    <t>Una vez revisada y constatada la información con la Entidad, se identificó que el avance se cumplió respecto a la meta programada para el cuatrenio</t>
  </si>
  <si>
    <t xml:space="preserve"> Competencia técnica del Laboratorio Nacional de Referencia (LNR)</t>
  </si>
  <si>
    <t>Numero de programas  de ensayo de aptitud (PEA) con resultado satisfactorio según criterio de cada proveedor /Número de programas de ensayos de aptitud (PEA) (nacional o internacional) en los que se participa X 100</t>
  </si>
  <si>
    <t>Semestral</t>
  </si>
  <si>
    <t xml:space="preserve">Dado que es un indicador con periodicidad semestral, el dato no se encuentra disponible para el trimestre. De acuerdo con la solicitud del Ministerio de Salud, con fecha del 25 de abril de 2025, se deja la casilla de avance cuantitativo en blanco en lugar de incluir "no disponible".
Durante el primer trimeste de 2025, se registró la participación en los siguientes programas  de Ensayo de Aptitud CDC  NBSQAP (Ensayo aptitud tamiz básico) Controllab:
Ensayos de Aptitud Clínica de Bacteriología Ambulatoria
Programa EvECSi, Control de la Calidad del Laboratorio de Serologia Infecciosa
Environmental Resource Associates (ERA), proficiency testing (PT) PotableWatR™ Coliform MicrobE™
Programa EVECSI
Instituto Licon  - Mexico
ERA Waters | Environmental and Process Water Standards. Manganeso por espectroscopía de absorción atómica. Determinación de Mercurio en agua por Espectrofotometría de Absorción Atómica - Vapor Frío o  Pirólisis
WHO Global Polio Laboratory Network - Virus Isolation - VIPT-2024-1
WHO Global Polio Laboratory Network - ITD - PT2024
RIQASEruptivas
EQAP de Eruptivas (WHO-VIDRL)
En total se analizaron 70 muestras de ensayo
</t>
  </si>
  <si>
    <t>De acuerdo a la información reportada por la Entidad, se cumplió la meta propuesta para el primer trimestre de 2025.  El resultado se encuentra vacio porque el indicador se mide de forma anual unicamente, según se argumenta por parte del Instituto Nacional de Salud</t>
  </si>
  <si>
    <t>Durante el segundo trimestre de 2025, se participó en los siguientes programas, obteniendo un resultado reportado en el mes de mayo de 100%  en todos estos, así:
*Programa EvECSi, Control de la Calidad del Laboratorio de serología Infecciosa, concordancia del 100%.
*Controllab Ensayos de Aptitud Clínica de Bacteriología Ambulatoria (Bacteriología ambulatorio Identificación y Bacteriología ambulatorio Test de sensibilidad) concordancia del 100%. y
*Programa Environmental Resource Associates (ERA), - 7 - proficiency testing (PT) PotableWatR™ Coliform MicrobE™ (E.coli y coliformes total Presencia / Ausencia y E.coli y coliformes total 1,0 NMP/100 mL a 2419,6 *108 NMP /100 ml) concordancia del 100%.</t>
  </si>
  <si>
    <t>Durante el segundo trimestre de 2025, se participó en los siguientes programas:
*Controllab Ensayos de Aptitud Clínica de Bacteriología Ambulatoria  (Bacteriología ambulatorio Identificación y Bacteriología ambulatorio Test de sensibilidad) concordancia del 100%. Resultados de la participación en el programa generados el 2025-09-12.
*Programa EvECSi, Control de la Calidad del Laboratorio de Serologia Infecciosa. Pruebas treponemicas y  pruebas no treponemicas. (Cualitativa y cuantitativa). Concordancia de 100%  Resultados de la participación en el programa generados el 2025-09-05.
Dado que es un indicador con periodicidad semestral el dato no se encuentra disponible para el trimestre. De acuerdo con la solicitud del Ministerio de salud se deja la casilla de avance cuantitativo en blanco en lugar de incluir "no disponible".</t>
  </si>
  <si>
    <t>Respecto a la información reportada por la Entidad, se identificó que se el indicador se mantiene en el cumplimiento del 100% ya que la toalida de ensayos de aptitud cuentan con resultado satisfactorio, de acuerdo a la información reportada.</t>
  </si>
  <si>
    <t>En el segundo semestre de 2025 el comportamiento del indicador se ubicó en el nivel satisfactorio con un 100% de resultados que cumplen con el criterio de participación, según las condiciones particulares de cada proveedor. De igual manera es importante resaltar que en el segundo semestre en total el LNR participó en 19 Programas de Evaluación Externa del Desempeño; y se obtuvo resultados satisfactorios según los criterios del proveedor. Están pendientes por resultado 4 programas.</t>
  </si>
  <si>
    <t>Desempeño de laboratorios públicos y privados que participan en los programas de Evaluación Externa del Desempeño PEED ofertados por el Laboratorio Nacional de Referencia del INS</t>
  </si>
  <si>
    <t>(Laboratorios con resultados satisfactorios/Total de laborarios participantes)*100</t>
  </si>
  <si>
    <t>Incrementar Flujo</t>
  </si>
  <si>
    <t>Dado que es un indicador con periodicidad anual, el dato no se encuentra disponible para el trimestre. De acuerdo con la solicitud del MInisterio de Salud, con fecha del 25 de abril de 2025, se deja la casilla de avance cuantitativo en blanco en lugar de incluir "no disponible".
Durante el primer tirmestre de 2025 se dio apertura de inscripciones para 17 programas de evaluación externa del desempeño, ofertados por el INS. De igual manera, durante el primer trimestre, se inscribieron por medio de la plataforma PCC, 1.048 laboratorios para participar en los programs ofertados.</t>
  </si>
  <si>
    <t>Durante el segundo trimestre de 2025 se realizó la entrega de los paquetes de muestras de laboratorio a 475 participantes en los programas de evaluación externa del desempeño  - PEED, ofertados por el INS. De igual manera, durante el segundo trimestre, se inscribieron por medio de la plataforma PCC, 117 laboratorios para participar en los programas ofertados.
Dado que es un indicador con periodicidad anual, el dato no se encuentra disponible para el trimestre. De acuerdo con la solicitud del Ministerio de Salud, para el segundo trimestre se deja la casilla de avance cuantitativo en blanco en lugar de incluir "no disponible".</t>
  </si>
  <si>
    <t>De acuerdo a la información reportada por la Entidad, el dato del avance no se encuentra disponible, ya que el dato se genera una vez se termine la vigencia, sin embargo en la descripción de los avances, se describen actividades específicas que se han realizado para lograr la meta propuesta.</t>
  </si>
  <si>
    <t>Durante el tercer trimestre de 2025, se dio apertura a la recepción de resultados generados por los participantes inscritos a los diferentes programas de evalaución externa del desempeño PEED ofertados por el INS. Por otra parte, se llevó a cabo una modificación técnica y operativa en la plafaforma PCC para optimizar el proceso de inscripción de los participantes y de esta manera garantizar mayor particpación de todos los laboratorios del país.
Dado que es un indicador con periodicidad anual, el reporte cuantitativo se reportará en los primeros días de 2026, correspondiente al dato de 2025. De acuerdo con la solicitud del Ministerio de Salud, para el tercer trimestre se deja la casilla en blanco en lugar de incluir "no disponible". Teniendo en cuenta el tipo de acumulación del "flujo", el resultado acumulado  de la vigencia (columnas AT y AU) es igual al último dato disponible de la vigencia y , dado que no hay dato aun para 2025 por ser de periodicidad anual, las casillas AT y AU se dejan en blanco pues no está disponible el dato a la fecha.</t>
  </si>
  <si>
    <t>La Entidad reporta avances de actividades, sin embargo no se cuenta con la medición, esta se realiza de forma anual</t>
  </si>
  <si>
    <t>Durante la vigencia 2025 el indicador registra un porcentaje de 97% en la obtención de resultados, con criterio de cumplimiento aceptable por parte de los laboratorios participantes en los programas PEED ofertados por el LNR.  En total, en el año 2025, de acuerdo con la información generada por la plataforma PCC se registra una participación de 1.826 laboratorios de los cuales 1.771 obtuvieron resultados satisfactorios en los diferentes programas en que participaron. Es importante resaltar que el LNR asegura y garantiza que el material de ensayo enviado permita la evaluación idónea del desempeño y por lo tanto la participación debería ser satisfactoria.  Durante los últimos 4 años se ha aumentado paulatinamente la meta correspondiente al Desempeño de laboratorios públicos y privados que participan en los PEED.  Es importante destacar que en el año 2025 se incrementó el número de laboratorios participantes en el PEED respecto de los años inmediatamente anteriores; de esta manera los nuevos laboratorios que participan están en proceso de ajustar y verificar sus técnicas para obtener resultados satisfactorios</t>
  </si>
  <si>
    <t>De acuerdo a la información reportada por la Entidad, se evidencia cumplimiento del 97%, quedando como rezago un 3%, el cual será objeto de seguimineto en el año 2026</t>
  </si>
  <si>
    <t>Contribuir con el análisis de determinantes sociales para facilitar  la toma de decisiones, la formulación y evaluación de políticas públicas en salud.</t>
  </si>
  <si>
    <t>Reporte del ONS</t>
  </si>
  <si>
    <t xml:space="preserve">Índice de referenciación de publicaciones del Observatorio Nacional de Salud </t>
  </si>
  <si>
    <t>Número de citas a publicaciones del ONS, en los últimos 5 años/Número de publicaciones del ONS, en los últimos 5 años</t>
  </si>
  <si>
    <t>Índice</t>
  </si>
  <si>
    <t>Si bien es un indicador con periodicidad semestral, el ONS realizó el cálculo parcial al mes de marzo, arrojando como resultado un índice de 5,42.</t>
  </si>
  <si>
    <t>Dairo de Jesús Santana Beltrán - Director ONS</t>
  </si>
  <si>
    <t>De acuerdo a la información reportada por la Entidad, se cumplió la meta propuesta para el primer trimestre de 2025. El resultado es superior al 100% por cambio en la metodología de medición, como lo argumenta la Entidad</t>
  </si>
  <si>
    <t>El índice de referenciación del Observatorio Nacional de Salud (ONS) fue de 5,28 para el I semestre de 2025, cumpliendo así con la meta establecida en 5. Lo anterior refleja que las publicaciones del ONS tienen impacto en la generación de nuevos productos de investigación y son utlizadas como punto de referencia.</t>
  </si>
  <si>
    <t>Si bien es un indicador con periodicidad semestral, el Observatorio Nacional de Salud (ONS) realizó el cálculo parcial con corte al mes de septiembre, arrojando como resultado un índice de 5,42. Dado el tipo de acumulación (flujo), el resultado acumulado  de la vigencia (columnas AT y AU) es igual al último dato disponible de la vigencia, es decir, 5,42</t>
  </si>
  <si>
    <t>Respecto a la información reportada por la Entidad, se identificó que se el indicador superó el cumplimiento del 100% con un resultado cuantitativo acumulado del 5,42.</t>
  </si>
  <si>
    <t>Durante el segundo semestre se implementaron acciones orientadas al cumplimiento de la meta establecida. Como resultado de estas acciones, en la medición del índice de referenciación de las publicaciones del ONS se obtuvo un valor de 6,1, evidenciando el alcance de la meta del indicador y que las publicación del ONS son referente e insumo de otras publicaciones cientificas.</t>
  </si>
  <si>
    <t>Pablo Chaparro - Director (E) ONS</t>
  </si>
  <si>
    <t>7,3</t>
  </si>
  <si>
    <t xml:space="preserve">Índice de legitimidad del Observatorio Nacional de Salud </t>
  </si>
  <si>
    <t xml:space="preserve">Promedio de calificación del atributo del ONS / promedio de calificación del atributo para el conjunto de instituciones evaluadas </t>
  </si>
  <si>
    <t>Dado que es un indicador con periodicidad anual, el dato no se encuentra disponible para el trimestre. De acuerdo con la solicitud del Ministerio de Salud, con fecha del 25 de abril de 2025, se deja la casilla de avance cuantitativo en blanco en lugar de incluir "no disponible".
De acuerdo con el resultado reportado en el segundo semestre de 2024, el índice de legitimidad del ONS evaluó la credibilidad que este organismo genera frente a otros actores del sector, superando la meta establecida de 1. La meta de un índice de legitimidad superior a 1, se estableció con el criterio de tener al menos la misma legitimidad que el resto de los actores que se incluyen en la encuesta y que trabajan temas similares al ONS. Al ser un indicador de razón, se compara la legitimidad percibida del ONS con los de los demás actores identificados.</t>
  </si>
  <si>
    <t>Según la información reportada, el indicador se mide de forma anual, por ende se encuentra vacio el campo del resultado</t>
  </si>
  <si>
    <t>Indicador con periodicidad anual. Esta actividad está programada para desarrollarse durante los meses de noviembre y/o diciembre de 2025. Sin embargo, en el trimestre se remitió comunicación a los referentes de las redes, con el fin de realizar un seguimiento preliminar al estado actual de los productos reportados, lo cual permitirá avanzar en la consolidación del indicador correspondiente y facilitar el cumplimiento de la meta establecida.
Dado que es un indicador con periodicidad anual, el dato no se encuentra disponible para el trimestre. De acuerdo con la solicitud del Ministerio de Salud, para el segundo trimestre se deja la casilla de avance cuantitativo en blanco en lugar de incluir "no disponible".</t>
  </si>
  <si>
    <t xml:space="preserve">Dado que es un indicador con periodicidad anual, el dato no se encuentra disponible para el trimestre. De acuerdo con instrucciones del Ministerio de Salud, con fecha del 25 de abril de 2025, se deja la casilla de avance cuantitativo en blanco, en lugar de incluir “no disponible”.
La meta de un índice de legitimidad de 1, se establece con el criterio de tener al menos la misma legitimidad del resto de los actores que trabajan en temas similares al ONS; esta medición se realiza a través de una encuesta que se realiza en el IV trimestre del año.
Teniendo en cuenta el tipo de acumulación del indicador (stock o mantenimiento), el resultado acumulado de la vigencia (columnas AT y AU) es igual al último dato disponible de la vigencia y dado que a la fecha no ha habido medición de la vigencia se dejan estas columnas en blanco.
</t>
  </si>
  <si>
    <t>El resultado del índice calculado a partir de la medición realizada para el Observatorio fue de 1,07, valor que se encuentra por encima de la meta establecida de 1,0. Este resultado evidencia el cumplimiento de la meta propuesta y sugiere una percepción positiva sobre la calidad, pertinencia y utilidad de la información que produce el Observatorio Nacional de Salud (ONS).</t>
  </si>
  <si>
    <t>1,1</t>
  </si>
  <si>
    <t>Contribuir a la gestión de conocimiento en salud pública para la generación, transferencia y apropiación del conocimiento</t>
  </si>
  <si>
    <t>Reporte del indicador</t>
  </si>
  <si>
    <t>Número de publicaciones científicas y documentos para formulación de política pública del INS</t>
  </si>
  <si>
    <t xml:space="preserve">Sumatoria de productos de nuevo conocimiento generados en el período de evaluación </t>
  </si>
  <si>
    <t>Incrementar Acumulado</t>
  </si>
  <si>
    <t xml:space="preserve">En el primer trimestre se reportan 110 productos de nuevo conocimiento, así: 7 artículos científicos, 7 manuscritos sometidos, 89 publicaciones de resultados de investigación cientifica en diferentes medios y 7 informes técnicos de proyectos de investigación. Se evidencia un gran número de publicaciones de otras publicaciones de resultados de investigación por los REM - Reporte Epidemiológico Semanal. </t>
  </si>
  <si>
    <t>Johana Esther Hernández Toloza - Directora ( E ) de Investigación</t>
  </si>
  <si>
    <t xml:space="preserve">Este indicador contemplaba como producto los manuscritos sometidos, sin embargo, se solicitó al Ministerio de Salud la modificación metodologica, teniendo en cuenta que, de acuerdo con la tipología de productos de la convocatoria nacional para el reconocimiento y medición de grupos de investigación, desarrollo tecnológico o de innovación y para el reconocimiento de investigadores del Sistema Nacional de Ciencia, Tecnología e Innovación 2024, la categoría de "manuscritos sometidos" no se encuentra incluida, debido a que el sometimiento de un artículo o manuscrito no asegura que el mismo será publicado. Esta solcitiud fue aprobada por el Ministerio mediante oficio número 2025121001567771 del 17 de junio de 2025.
Teniendo en cuenta lo anterior, para el primer semestre el indicador  alcanzó un resultado de 201 productos, discriminados por trimesre de la siguiente manera (excluyendo manuscritos sometidos):
En el primer trimestre se reportan 103 productos de nuevo conocimiento, así: 7 artículos científicos, 89 publicaciones de resultados de investigación cientifica en diferentes medios y 7 informes técnicos de proyectos de investigación. Se evidencia un gran número de publicaciones de otras publicaciones de resultados de investigación por los REM - Reporte Epidemiológico Semanal.  
En el Segundo trimestre se reportan 98 productos de nuevo conocimiento, así: 11 artículos científicos y 87 otras publicaciones de resultados de investigación en diferentes medios, dentro de las cuales se encuentran: boletines, policy brief, informes (finales de investigación y técnicos). </t>
  </si>
  <si>
    <t>De acuerdo a la información reportada por la Entidad, se ha logrado avanzar en un 59% de la meta programda para la vigencia 2025.</t>
  </si>
  <si>
    <t>Durante el tercer trimestre se reportan 88 productos de nuevo conocimiento, así: 16 artículos científicos, 2 capitulos de libro y 70 otras publicaciones de resultados de investigación en diferentes medios, dentro de las cuales se encuentran: boletines, policy brief, informes (finales de investigación y técnicos).  Dado que el indicador es "acumulado", en lo corrido del año (ene-sept) se lleva un acumulado de 289 productos.</t>
  </si>
  <si>
    <t>De acuuerdo a la información reportada por la Entidad, se han generado un total de 289 productos de nuevo conocimineto para el año 2025, permitiendo alcanzar un porcentaje de 85%, respecto a la meta proyectada para la vigencia.</t>
  </si>
  <si>
    <t>Para el cuarto trimestre de 2025 se registran 98 productos de nuevo conocimiento; 10 artículos científicos aceptados o publicados en revistas científicas y 88 publicaciones de resultados de investigación en diferentes medios, entre los que se encuentran: boletines, policy brief, informes finales de investigación. Dado que el indicador es "acumulado", en lo corrido del año (ene-dic) se alcanzó un total de 387 productos de nuevo conocimiento, superando la meta estipulado en 339</t>
  </si>
  <si>
    <t>Una vez revisada y constatada la información con la Entidad, se aprueba el avance teniendo en cuenta la validación realizada sobr el cumplimiento</t>
  </si>
  <si>
    <t>Miguel Herrera 16-06-2025</t>
  </si>
  <si>
    <t>Documento de análisis</t>
  </si>
  <si>
    <t xml:space="preserve">Índice de citación o factor de impacto de la revista biomédica del INS del Journal citation report (promedio de veces que los artículos de la revista Biomédica publicados en los dos años anteriores fueron citados. 
</t>
  </si>
  <si>
    <t>Índice de citaciones de la revista biomédica</t>
  </si>
  <si>
    <t>El indicador tiene una periodicidad anual y es calculado por una fuente externa (Journal citation report). Se puede definir el factor de impacto de una revista como la media de veces que en un año han sido citados los artículos que ha publicado en los dos años anteriores. La fórmula que se utiliza para calcular el factor de impacto es: el número total citaciones recibidas en los dos años anteriores dividido entre el número total de artículos publicados en esos dos años anteriores. 
Por ejemplo, el factor de impacto del 2024 fue 0.8. Ese número es el resultado de aplicar esa fórmula a las citas que la revista tuvo en 2022 y 2023, dividido por el número de artículos citables publicados en mismo periodo, en revistas que hacen parte de la Web of Science, luego de sacar las autocitas.
En 2024 se solicitó modificación de  las metas de 2024, 2025 y 2026 del indicador al Ministerio de Salud y Protección social teniendo en cuenta los cambios cruciales en las clasificaciones de categorías del Factor de Impacto de la Revista (JIF), como la medición sin discriminación del área temática de la revistas. La solicitud fue aprobada por el Ministerio de Salud y Protección Social mediante correo electrónico del 18 de marzo de 2024.
Dado que es un indicador con periodicidad anual, el dato no se encuentra disponible para el trimestre. De acuerdo con la solicitud del Ministerio de Salud, con fecha del 25 de abril de 2025, se deja la casilla de avance cuantitativo en blanco en lugar de incluir "no disponible". Se espera en el mes de junio la publicación del resultado de 2025.</t>
  </si>
  <si>
    <t>El factor de impacto de la Revista Biomédica, publicado en junio de 2025, fue de 0,60. Esto es un resultado satisfactorio con respecto a la meta de 0,50. Cabe mencionar que el factor de impacto de una revista es un índice bibliométrico que mide el promedio de citas que reciben los artículos de una revista en un año en particular sobre el total de artículos publicados por el total de las revistas que hacen parte del mismo grupo. Sirve para comparar y evaluar la importancia relativa de una revista determinada dentro de un mismo campo científico.</t>
  </si>
  <si>
    <t>De acuerdo a la información reportada por la Entidad, se logro el cumplimiento de la totalidad de la meta propuesta para la vigencia 2025.</t>
  </si>
  <si>
    <t>El factor de impacto de la Revista Biomédica tiene una periodicidad anual y es calculado por el Journal Citation Report. El dato de 2025 se publicó en junio con un resultado de 0.6, con respecto a la meta establecida en 0.5. Este resultado se reportó en el segundo trimestre de 2025 y, dado que es un indicador de periodicidad anual, el resultado de la vigencia se conserva en 0.6. Así mismo, teniendo en cuenta el tipo de acumulación (flujo), el resultado acumulado es igual al último dato disponible, esto es, 0.6.</t>
  </si>
  <si>
    <t>Respecto a la información reportada por la Entidad, se identificó que se el avance superó el 100%, ya que la el indice de citaciones alcanzío el 0,6</t>
  </si>
  <si>
    <t xml:space="preserve"> Apropiación social del conocimiento científico en salud pública y Biomedicina.</t>
  </si>
  <si>
    <t>Sumatoria de productos de apropiación social del conocimiento científico en salud y Biomedicina generados en el período de evaluación 
Se tomarán los productos reportados del periodo de medición de cada semestre de la DISP,según las siguientes categorías de productos:
1. Conferencias magistrales o presentaciones en eventos científicos (modalidad oral y cartel)
2. Organización o participación en eventos científicos (cursos, talleres, seminarios científico-técnicos) 
3. Evaluación técnica de artículos como par evaluador
4. Evaluación técnica de proyectos como par evaluador
5. Evaluación de trabajos de grado, de investigación y tesis
6. Participación en comités interinstitucionales y mesas técnicas</t>
  </si>
  <si>
    <t>Se evidencian 41 productos de divulgación pública de la ciencia, especificamente: 11 participaciones en eventos cientificos tecnologicos y de innovación, 3 participaciones en congresos/seminarios/foros/talleres y  3 nuevas secuencias genéticas. La participación en eventos con conferencias magistrales  se incrementará en el último trimestre cuando se lleve a cabo el Encuentro Científico programado para esta vigencia.</t>
  </si>
  <si>
    <t>respecto a la información reportada por la Entidad, es necesario estbalcer estrategias para dar cumplimiento a la meta durante el año 2025, ya que el resultado es inferior al esperado para el primer trimestre.</t>
  </si>
  <si>
    <t>En el segundo trimestre de 2025, se evidencian 40 productos de divulgación pública de la ciencia, especificamente: 31 participaciones y/o organizaciones en eventos cientificos tecnologicos y de innovación, 9 presentación de ponencia en evento científico o tecnológico. Lo anterior, sumado al resultado del primer trimestre (41 productos) da como resultado un acumulado de 81 productos en el primer semestre de 2025. Es importante mencionar que la participación en eventos con conferencias magistrales  se incrementará en el último trimestre cuando se lleve a cabo el Encuentro Científico programado para esta vigencia.</t>
  </si>
  <si>
    <t>De acuerdo a la información reportada por la Entidad, se ha lohrado avanzar en un 31,15% d ela meta propuesta para la vigencia 2025.</t>
  </si>
  <si>
    <t>En el tercer trimestre de 2025, se evidencian  70 productos de divulgación pública de la ciencia, especificamente: 33 participaciones y/o organizaciones en eventos cientificos tecnologicos y de innovación, 17 presentaciones de ponencia en evento científico o tecnológico, 20 Nuevas secuencias genéticas. Dado que el indicador es "acumulado", en lo corrido del año (ene-sept) se lleva un acumulado de 151 productos de divulgación pública de la ciencia.</t>
  </si>
  <si>
    <t>De acuuerdo a la información reportada por la Entidad, se han generado un total de 151 productos de nuevo conocimineto para el año 2025, permitiendo alcanzar un porcentaje de 58,08%, respecto a la meta proyectada para la vigencia.</t>
  </si>
  <si>
    <t>En el IV trimestre se evidencian 110 productos de divulgación pública de la ciencia: 37 participaciones y/o organizaciones en eventos científicos tecnológicos y de innovación; 72 presentaciones de ponencia en evento científico y 1 nueva secuencia genética. Dado que el indicador es "acumulado", en lo corrido del año (ene-dic) se alcanzó un total de 261 productos de dvulgación, superando la meta estipulada en 260</t>
  </si>
  <si>
    <t xml:space="preserve">Fortalecer las capacidades organizacionales mediante un rediseño institucional para  mejorar la capacidad de gestión y prestación de servicios con enfoque territorial
</t>
  </si>
  <si>
    <t>Soporte de actividades</t>
  </si>
  <si>
    <t>Plan de trabajo implementado</t>
  </si>
  <si>
    <t>(Actividades implementadas anuales/actividades programadas anuales)*100</t>
  </si>
  <si>
    <t>Dado que es un indicador con periodicidad anual, el dato no se encuentra disponible para el trimestre. De acuerdo con la solicitud del Ministerio de Salud, con fecha del 25 de abril de 2025, se deja la casilla de avance cuantitativo en blanco en lugar de incluir "no disponible". En el primer trimestre de 2025, se da cumplimiento a las mesas de trabajo internas programadas como avance en la articulación institucional y continuidad en el proyecto de rediseño. Especificamente, se desarrolló mesa de trabajo el 17 de marzo de 2025</t>
  </si>
  <si>
    <t xml:space="preserve">Ingrit Lineth Vasquez Cely - Secretaria General ( E ) </t>
  </si>
  <si>
    <t>En el segundo trimestre de 2025, se da continuidad con las mesas de trabajo internas programadas como avance en la articulación institucional y continuidad en el proyecto de rediseño. Especificamente, se desarrolló mesa de trabajo en el mes de junio.
Dado que es un indicador con periodicidad anual, el dato no se encuentra disponible para el trimestre. De acuerdo con la solicitud del Ministerio de Salud, se deja la casilla de avance cuantitativo en blanco en lugar de incluir "no disponible".</t>
  </si>
  <si>
    <t>En el tercer trimestre de 2025, se adelanta  la estructuración de los estudios previos para la contratación de la tercera fase del rediseño institucional de la Entidad. Dado que es un indicador con periodicidad anual, el reporte cuantitativo no se encuentra diponible para estse trimestre. De acuerdo con la solicitud del Ministerio de Salud se deja la casilla del reporte cuantitativo en blanco en lugar de incluir "no disponible".</t>
  </si>
  <si>
    <t>Ingrit Lineth Vasquez Cely - Secretaria General</t>
  </si>
  <si>
    <t>En el cuarto trimestre de 2025, se continua con la estructuración de los estudios previos para la contratación de la tercera fase del rediseño institucional de la Entidad para la vigencia 2026</t>
  </si>
  <si>
    <t>2.1 Politica de planeación institucional.</t>
  </si>
  <si>
    <r>
      <t xml:space="preserve">Fortalecer los sistemas de información de las redes especiales, de laboratorio, del Sistema Nacional de Vigilancia y de otros sistemas existentes con el fin de mejorar los procesos relacionados con comportamientos epidemiológicos, diagnósticos por laboratorio, sangre y componentes anatómicos; apuntando a la interoperabilidad para su uso desde y hacia otras fuentes de interes en salud publica.   </t>
    </r>
    <r>
      <rPr>
        <b/>
        <sz val="10"/>
        <rFont val="Calibri"/>
        <family val="2"/>
        <scheme val="minor"/>
      </rPr>
      <t xml:space="preserve">
</t>
    </r>
  </si>
  <si>
    <t>Documentos técnicos</t>
  </si>
  <si>
    <t>Porcentaje de Sistemas interoperables</t>
  </si>
  <si>
    <t>Sistemas interoperables/Sistemas indetificados como potencialmente interoperables
Nota: Primer año se dedicará a la indentificación del sistemas potencialmente interoperables</t>
  </si>
  <si>
    <t>Dado que es un indicador con periodicidad anual, el dato no se encuentra disponible para el trimestre. De acuerdo con la solicitud del Ministerio de Salud, con fecha del 25 de abril de 2025, se deja la casilla de avance cuantitativo en blanco en lugar de incluir "no disponible". Durante el I trimestre de 2025, el proceso de interoperabilidad se ha venido desarrollando mediante el soporte de  Adress con X-Road y validando consistencia de datos de LabMuestra y Sivigila.</t>
  </si>
  <si>
    <t>Carlos Andres López Fernández - Jefe OTIC</t>
  </si>
  <si>
    <t>En el proceso de interoperabilidad entre RedData y SIHEVI, se está realizando el diseño del diagrama de arquitectura y diccionario de datos de comunicación, los cuales fueron construidos a partir de los acuerdos funcionales establecidos en la reunión técnica con el equipo de RedData. Estos insumos han permitido iniciar la definición de los servicios de interoperabilidad y establecer los protocolos de integración necesarios para el intercambio de información entre ambas plataformas.
Dado que es un indicador con periodicidad anual, el dato no se encuentra disponible para el trimestre. De acuerdo con la solicitud del Ministerio de Salud, se deja la casilla de avance cuantitativo en blanco en lugar de incluir "no disponible".</t>
  </si>
  <si>
    <t>Se ha avanzado en un 30 % del proceso de interoperabilidad mediante la realización de sesiones de trabajo con el equipo de RedData y la gestión de una reunión con SIHEVI. Estas acciones han permitido iniciar la identificación de variables y procesos clave para el intercambio de información entre ambas plataformas, así como sentar las bases para la definición de los servicios de interoperabilidad y los protocolos de integración. Dado que es un indicador con periodicidad anual el dato de 2025 se reportará en en los primeros días de 2026. De acuerdo con la solicitud del Ministerio de salud se deja la casilla de avance cuantitativo en blanco en lugar de incluir "no disponible".</t>
  </si>
  <si>
    <t>En 2025 se avanzó en el análisis de los eventos de RedData, alcanzando un progreso estimado en el 40 %, el cual correspondió principalmente a reuniones de entendimiento y alineación técnica y funcional entre los equipos involucrados. Sin embargo, la continuidad del proceso se vio afectada por un bloqueante de carácter jurídico, toda vez que el responsable del proceso indicó la necesidad de validar, desde la línea jurídica institucional, la autorización para el intercambio de información entre RedData y SIHEVI, en atención a los principios de seguridad, confidencialidad y protección de los datos del paciente. En consecuencia, se propone el cierre de esta meta durante el primer semestre del 2026, sujeto a la emisión del concepto jurídico favorable que habilite formalmente el intercambio de información y permita retomar y finalizar la actividad conforme al marco normativo vigente.</t>
  </si>
  <si>
    <t xml:space="preserve">NA </t>
  </si>
  <si>
    <t>INTITUTO NACIONAL DE VIGILANCIA DE MEDICAMENTOS Y ALIMENTOS – INVIMA</t>
  </si>
  <si>
    <t>Contribuir al mejoramiento del sistema de vigilancia en salud pública y sanitario a través de la implementación del proceso de fiscalización sanitaria</t>
  </si>
  <si>
    <t>Plan Operativo Anual POA Invima</t>
  </si>
  <si>
    <t xml:space="preserve">Inspección de los productos competencia del Invima </t>
  </si>
  <si>
    <t>No de visitas inspección de los productos competencia del Invima realizadas</t>
  </si>
  <si>
    <t>Se han efectuado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t>
  </si>
  <si>
    <t>Areas técnicas misionales Invima</t>
  </si>
  <si>
    <t>segun la informacion reportada por la entidad se evidencia un avance de la meta programada en un 28%.</t>
  </si>
  <si>
    <r>
      <t xml:space="preserve">Para el segundo trimestre de la vigencia se han efecutado 3.856 visistas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 que corresponden a una meta del trimestre del </t>
    </r>
    <r>
      <rPr>
        <b/>
        <sz val="10"/>
        <rFont val="Calibri"/>
        <family val="2"/>
        <scheme val="minor"/>
      </rPr>
      <t>28%</t>
    </r>
    <r>
      <rPr>
        <sz val="10"/>
        <rFont val="Calibri"/>
        <family val="2"/>
        <scheme val="minor"/>
      </rPr>
      <t xml:space="preserve"> respecto a la meta total y un porcentaje de avance acumulado del </t>
    </r>
    <r>
      <rPr>
        <b/>
        <sz val="10"/>
        <rFont val="Calibri"/>
        <family val="2"/>
        <scheme val="minor"/>
      </rPr>
      <t>57%</t>
    </r>
  </si>
  <si>
    <t>Segun la informacion que reporta la entidad adscrita se evidencia un avance del 28% en el segundo trimestre, teniendo en cuenta la meta programada para esta vigencia.</t>
  </si>
  <si>
    <r>
      <rPr>
        <sz val="10"/>
        <color rgb="FF000000"/>
        <rFont val="Calibri"/>
        <family val="2"/>
        <scheme val="minor"/>
      </rPr>
      <t>Para el tercer trimestre de la vigencia se han efecutado 4.082 visistas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 que corresponden a una meta del trimestre del 30</t>
    </r>
    <r>
      <rPr>
        <b/>
        <sz val="10"/>
        <color rgb="FF000000"/>
        <rFont val="Calibri"/>
        <family val="2"/>
        <scheme val="minor"/>
      </rPr>
      <t>%</t>
    </r>
    <r>
      <rPr>
        <sz val="10"/>
        <color rgb="FF000000"/>
        <rFont val="Calibri"/>
        <family val="2"/>
        <scheme val="minor"/>
      </rPr>
      <t xml:space="preserve"> respecto a la meta total y un porcentaje de avance acumulado del 87</t>
    </r>
    <r>
      <rPr>
        <b/>
        <sz val="10"/>
        <color rgb="FF000000"/>
        <rFont val="Calibri"/>
        <family val="2"/>
        <scheme val="minor"/>
      </rPr>
      <t>%</t>
    </r>
  </si>
  <si>
    <r>
      <rPr>
        <sz val="10"/>
        <color rgb="FF000000"/>
        <rFont val="Calibri"/>
        <family val="2"/>
      </rPr>
      <t>Segun la informacion repórtada para el tercer trimestre se realizaron 4.082 visistas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 que las cuales equivalen al  30</t>
    </r>
    <r>
      <rPr>
        <b/>
        <sz val="10"/>
        <color rgb="FF000000"/>
        <rFont val="Calibri"/>
        <family val="2"/>
      </rPr>
      <t>%</t>
    </r>
    <r>
      <rPr>
        <sz val="10"/>
        <color rgb="FF000000"/>
        <rFont val="Calibri"/>
        <family val="2"/>
      </rPr>
      <t xml:space="preserve"> del cumplimiento en este trimestre, con un avance acumulado del 87</t>
    </r>
    <r>
      <rPr>
        <b/>
        <sz val="10"/>
        <color rgb="FF000000"/>
        <rFont val="Calibri"/>
        <family val="2"/>
      </rPr>
      <t>% en la vigencia actual.</t>
    </r>
  </si>
  <si>
    <t xml:space="preserve">Para el cuarto trimestre de la vigencia se han efecutado 4.054 visistas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 que corresponden a una meta del trimestre del 30% respecto a la meta total y un porcentaje de avance acumulado del 116%
</t>
  </si>
  <si>
    <t>Areas Técnicas misionales Invima</t>
  </si>
  <si>
    <t>Teniendo en cuenta la informacion reportada por la entidad y  las metas propuestas para el cuarto trimestre se evidencia un cumplimiento del 30%.</t>
  </si>
  <si>
    <t>Asistencia técnica a los Entes descentralizados y actores involucrados con los productos competencia del Invima</t>
  </si>
  <si>
    <t>No. asistencias técnicas   a los Entes descentralizadosy actores involucrados con los productos competencia del Invima realizadas</t>
  </si>
  <si>
    <t>Se han desarrallado asistencias técnicas en los siguientes temas:
Alimentos y Bebidas: 
Normatividad vigente sobre rotulado nutricional general , implementación del Decreto 1500 de 2007 y sus modificaciones, BPM, fortalecimiento a ETS dirigido a funcionarios de secretarias de salud y personal administrativo de plantas de beneficio de Cundinamarca, Atlantico, Cesar, Vichada, Amazonas y Antioquia.
Dispositivos Médicos:
Programa de tecnovigilancia dirigidas a profesionales de la secretaria de salud de Vaupes, Arauca, Cesar, Quindio y Cali.
Pograma de Reactivovigilancia dirigidas a profesionales de las secretarías de salud de Bolivar y Vaupes.
Medicamentos:
Acompañamiento en la revisión de casos delegados por los actores de la Red Nacional de Farmacovigilancia, registro, evaluación y delegación al ente regulatorio a través de la plataforma Vigiflow y fortalecimiento de las capacidades técnicas en la Farmacovigilancia de los EAPV en acompañamiento de entidades territoriales de salud de Caldas, Cauca, Valle del Cauca y Santander.</t>
  </si>
  <si>
    <t>segun la informacion reportada por la entidad se evidencia un avance de la meta programada en un 17%, en el primer trimestre.</t>
  </si>
  <si>
    <t xml:space="preserve">Para el segundo trimestre se ha logrado un avance del 26% que corresponde a las 62 asistencias técnicas del trimestre frente a la meta total programada y un avance acumulado a la fecha del 44%. 
Se han realizado asistencias técnicas en los siguientes temas:
Normatividad Sanitaria de Productos Cosméticos a la Secretaria de Salud de Cartagena (DADIS) y Antioquia.
Higiene Domestica y Absorbentes de Higiene Personal  a la Secretaria de Salud de Bello.
Implementación decreto 1500 de 2007, sus modificaciones, resolucion 240 de 2013 plantas de autoconsumo bovinos, fortalecimiento a ETS. Dirigido a funcionarios de secretarias de salud y administrativos de la planta de beneficio de Nariño, Arauca, sucre, Guajira, Casanare, C/marca.
Programa de Tecnovigilancia dirigidas a profesionales de la Secretaría de Salud de Vaupés  y de la Secretaría de Salud de Arauca, Cesar
Programa de Reactivovigilancia dirigida a profesionales de la Secretaría de Salud de Vaupés, Bolivar.
Operatividad para la implementación de la codificación whodrug en colombia, lineamientos para la implementación de los programas de farmacovigilancia por parte de los actores de la red nacional de farmacovigilancia.
Lineamientos para la Gestión de PRM en IPS con servicio farmacéutico habilitado, implementación del Programa de Farmacovigilancia Institucional, Aspectos a tener en cuenta en la captación y reporte de Errores de Medicación ante el Programa Nacional de Farmacovigilancia a través de VigiFlow, Lineamientos para la Gestión de PRM en IPS con servicio farmacéutico habilitado.
</t>
  </si>
  <si>
    <t>segun la informacion reportada por la  entidad adscrita se evidencia un avance del 26% en este trimestre frente a la meta programada para esta vigencia.</t>
  </si>
  <si>
    <t>El indicador presenta un avance trimestral del 48 y un avance total del 92% frente a la meta establecida para la vigencia 2025. Se han desarrollado asistencias técnicas en los siguentes temas:
Alimentos y bebidas: 
Normatividad vigente sobre rotulado nutricional general, implementación decreto 1500 de 2007 y  sus modificaciones, BPM, fortalecimiento a ETS. 
Dispositivos Médicos: 
Programa de Tecnovigilancia dirigidas a profesionales de la Secretaría de Salud.
Programa de Ractivovigilancia dirigida a profesionales de la Secretaría de Salud.
Medicamentos: 
Acompañamiento en la revisión de casos delegados por los actores de la Red Nacional de Farmacovigilancia, registro, evaluación y delegación al ente regulatorio a través de la plataforma vigiflow y fortalecimiento de capacidades técnicas en la farmacovigilancia de los EAPV, se desarrollaron con apoyo de  entes territoriales.</t>
  </si>
  <si>
    <t>Segun la informacion reportada por la entidad esta actividad tiene un avance en este trimestre de 111 asistencias tecnicas las cuales equivalen a un 48% del desarrollo de esta actividad.</t>
  </si>
  <si>
    <t xml:space="preserve">El porcentaje de avance del indicador en el trimestre es 51%  respecto a la meta total programada con una ejecución de 219 asistencias técnicas y un avance total del 186% que se explica principalmente por el desarrollo de actividades virtuales lo que ha permitido optimizar recursos.
Para el cuarto trimestre se han desarrollado asistencias técnicas en los siguentes temas:
Alimentos y bebidas: 
Normatividad vigente sobre rotulado nutricional general, implementación decreto 1500 de 2007 y  sus modificaciones, BPM, fortalecimiento a ETS. Dirigido a funcionarios de secretarias de salud y administrativos de la planta de beneficio de santa marta, girardot, toribio, becerril, Puerto Boyacá,  Segovia, Barrancabermeja, Choco, Guajira,facatativa, Quipile, la palma y Pensilvania caldas 
Dispositivos Médicos: 
Programa de tecnovigilancia, dirigida a la Secretaría de Salud de Casanare con metodología virtual e impacto a 1 persona
- Reporte de control de ventas, modelo de IVC para sustancias modelantes y competencias de los profesionales y lugares habilitados para aplicar este tipo de productos  la cual se desarrolló de manera presencial y virtual en la jornada de la tarde del Foro Biopolímeros y Salud Pública en Colombia: Desafíos, Regulación y Soluciones"", dirigida a los referentes delegados de las Secretarías de Salud Departamentales y Distritales de Salud, actividad que contó con la participación de 102 profesionales del sector salud, provenientes de diversos departamentos y ciudades del país, incluyendo Bogotá, Cundinamarca, Atlántico, Quindío, Nariño, Casanare, Antioquia, Sucre, Cali, Norte de Santander, Putumayo, Cauca, Magdalena, Boyacá, Santander, Meta, Huila, Tolima, Santa Marta, Caquetá, Bolívar, Amazonas, Barranquilla, Guainía, Cesar, Ibagué y La Guajira. La asistencia se constituyó en una de las de mayor impacto del año, fortaleciendo de manera significativa la capacidad técnica de las autoridades sanitarias territoriales para la prevención y gestión de riesgos asociados al uso de biopolímeros (102 asistentes).
- Programa de Tecnovigilancia dirigida a la Secretaría de Salud Departamentales del Atlántico y Copacabana.
Medicamentos:
Acompañamiento en la revisión de casos delegados por los actores de la Red Nacional de Farmacovigilancia, registro, evaluación y delegación al Ente Regulatorio a través de la plataforma VigiFlow y Fortalecimiento de capacidades técnicas en la detección, notificación y gestión de EAPV en los departamentos de San Andrés y Providencia, Putumayo, La Guajira, Vaupés, Meta,Nariño y Guainía
</t>
  </si>
  <si>
    <t>Teniendo en cuenta la informacion reportada por la entidad y  las metas propuestas para el cuarto trimestre se evidencia un cumplimiento del 51%.</t>
  </si>
  <si>
    <t>Capacitaciones a entes descentralizados y actores involucrados con los productos competencia del Invima</t>
  </si>
  <si>
    <t>No. de capacitaciones  a entes descentralizados y actores involucrados con los productos competencia del Invim realizadas</t>
  </si>
  <si>
    <t xml:space="preserve">Se llevaron a cabo capacitaciones en los siguientes temas:
Alimentos y Bebidas:
Rotulado nutricional general, expedición de registros sanitarios, BPM, herramienta de ilegalidad, requisitos sanitarios de desposte y acondicionadores de carnes y derivados cárnicos comestibles dirigidas a emprendedores, funcionarios de secretarias de salud y personal administrativo de plantas de benficio de los departamentos de Boyacá, Cundinamarca, Santander, Huila, Putumayo, Meta, Casanare y Cauca.  
Cosméticos:
E_Learning para obtener certificado de capacidad de producción para productos cosméticos, Reglamento técnico de etiquetado de productos cosméticos, Estabilidad en cosméticos y Webinar sobre visitas de seguimiento e IVC.
Dispositivos Médicos:
Gestión efectiva de reportes de eventos adversos, Aplicativo web de reactivovigilancia dirigida a fabricantes e importadores de reactivos de diganóstico in vitro y reactivos in vitro, Programa nacional de reactivovigilancia t tecnovigilancia dirigida a los miembros del Colegio Nacional de Bacteriología, expedición y normatividad de registros sanitarios para dispositivos médicos en Colombia dirigida a estudiantes de ingenieria biompédica de la Universidad Manuela Beltran, Calidad y seguirdad de los dispositivos médicos para la rehabilitación ocular y proceso de certificación de protesis oculares, Encuentro de tecnovigilancia convocado por la Secretaría de Salud del Atlantico y relacionada con el reporte de venta de sustancias modelantes permitidas.
Medicamentos:
Lineamientos para la implementación de los programas de Farmacovigilancia por parte de los actores de la red, aspectos a tener en cuenta en la captación y reporte de errores de medicación a través de Vigi Flow, Farmacovigilancia en vacunas.
</t>
  </si>
  <si>
    <t>segun la informacion reportada por la entidad se evidencia un avance de la meta programada en un 18%, se recomienda continuar con el cumplimiento segun la  programacion de la meta para tener un cumplimiento del 100%</t>
  </si>
  <si>
    <t xml:space="preserve">Para el segundo trimestre se ha logrado un avance del 30,76% que corresponde a 136 capacitaciones del trimestre frente a la meta total programada y un avance acumulado a la fecha del 48,41%. 
Se han realizado capacitaciones en los siguientes temas:
Operatividad para la implementación de la codificación whodrug en colombia, lineamientos para la implementación de los programas de farmacovigilancia por parte de los actores de la red nacional de farmacovigilancia 
Lineamientos para la Gestión de PRM en IPS con servicio farmacéutico habilitado, implementación del Programa de Farmacovigilancia Institucional
Aspectos a tener en cuenta en la captación y reporte de Errores de Medicación ante el Programa Nacional de Farmacovigilancia a través de VigiFlow, Lineamientos para la Gestión de PRM en IPS con servicio farmacéutico habilitado, implementación del Programa de Farmacovigilancia Institucional y Gestión de EAPV/ESAVI en el contexto de fiebre amarillaovigilancia.
Gestión Efectiva de Reportes de Eventos Adversos con Dispositivos Médicos", en el marco del "Encuentro de Tecnovigilancia: Reconectando para garantizar la seguridad en salud, realizado por la Secretaría de Salud del Atlántico.
Aplicativo Web de Reactivovigilancia dirigida a prestadores de servicios de salud.
Programa de Reactivovigilancia dirigida a fabricantes e importadores de reactivos de diagnóstico In vitro y reactivos in vitro.
</t>
  </si>
  <si>
    <t>segun la informacion reportada por la  entidad adscrita se evidencia un avance del 30.76 % en este trimestre frente a la meta programada para esta vigencia.</t>
  </si>
  <si>
    <t xml:space="preserve">El indicador presenta un avance trimestral del 24% y un avance total del 73% respecto a la meta establecida en la vigencia 2025.
Respecto a capacitaciones se han desarrollado en el trimestre  las siguientes.
Webinar sobre Norma Resolución 2310 de 2022 Reglamento Técnico Andino para el Etiquetado de Productos Cosméticos
Capacitación Virtual (E-Learning) sobre certificación de capacidad de cosméticos.
Gestión Efectiva de Reportes de Eventos Adversos con Dispositivos Médicos", en el marco del "Encuentro de Tecnovigilancia: Reconectando para garantizar la seguridad en salud, realizado por la Secretaría de Salud del Atlántico.
</t>
  </si>
  <si>
    <t>segun la informacion reportada por la entidad se evidencia que realizaron 108 capacitaciones las cuales corresponden al 24% del avance de la meta total programada para esta vigencia.</t>
  </si>
  <si>
    <t xml:space="preserve">El porcentaje de avance del indicador en el trimestre es 195 capacitaciones que corresponden al 44% respecto a la meta total programada y un avance total del 117% que se explica principalmente por el desarrollo de actividades virtuales lo que ha permitido optimizar recursos.
Se realizaron capacitaciones en los siguiente temas:
Alimentos
Normatividad vigente sobre rotulado nutricional general, autorizaciones de comercializacion de alimentos, SEAB, requisitos sanitarios en BPM, inocuidad de alimentos, requisitos registros sanitarios, resistencia antimicrobiana, plataforma InvimAgil . Dirigidos emprendedores, funcionarios de secretarias de salud, administrativos de la planta de Cali, Valle del Cauca Jamundí, Chocó Bogotá , La unión Ant, Sonsón, Neiva, B/quilla, V/cencio, la tebaida, Pereira, Bucaramanga, Medellin, Santa Marta.
Cosméticos
Reglamento Técnico de Etiquetado
Proceso de certificación de capacidad de producción para la fabricación de productos cosméticos acorde con las Resoluciones 2206 y 2214 de 2021y Regulación Decisión 833 de productos cosméticos de 2018
Denominaciones Genéricas, Grupos Cosméticos y formas cosméticas dirigida a la Cámara de Comercio de Bogotá con en un encuentro del Sector Farmacéutico, salud cosméticos.
Webinar sobre la Resolución 2540 de 2025 modificatoria del Reglamento Técnico Etiquetado para productos 
Dispositivos Médicos
Una mirada desde el prestador de servicios de salud en el X Encuentro de Tecnovigilancia organizado por la Gobernación de Cundinamarca (302 asistentes).
Implementación de Sistemas de Gestión de Riesgo  AMFE, dirigida a prestadores de servicios de salud de Bogotá (143 asistentes).
Elevando los estándares de bioseguridad - Programas de Tecnovigilancia y Reactivovigilancia?  en el X Reunión-Taller de Fortalecimiento de la Red Nacional de Laboratorios, organizada por el INS (44 asistentes).
- Séptimo Simposio de Ingeniería Clínica SABIHC 2025, organizado por la Clínica Imbanaco (265 asistentes).
-Programas de Vigilancia Postcomercialización, dirigido a referentes territoriales de Tecnovigilancia y Reactivovigilancia (69 asistentes).
- Aplicativo Web del Programa Nacional de Tecnovigilancia, dirigida a prestadores de servicios de salud a nivel nacional (822 asistentes).
-Generalidades del Programa Nacional de Tecnovigilancia, y Generalidades del Programa Nacional de Reactivovigilancia, ambas charlas dadas en el marco del Encuentro Distrital de Tecnovigilancia y Reactivovigilancia, organizado por la Secretaría de Salud de Cartagena (131 asistentes).
- 2 Cursos E-learning del Programa de Tecnovigilancia, en el cual se matricularon 1.499 personas y se certificaron 1.193, alcanzando una retención promedio del 79%.
- Curso E-learning del Programa de Reactivovigilancia, en el cual se matricularon 723 personas y se certificaron 559, con una retención del 77%.
Medicamentos
Aspectos a tener en cuenta en la captación y reporte de Errores de Medicación ante el Programa Nacional de Farmacovigilancia a través de VigiFlow, Lineamientos para la implementación de los Programas de Farmacovigilancia por parte de los actores de la red nacional de farmacovigilancia -  Farmacovigilancia en Vacunas, Gestión y Reporte de EAPV/ESAVI en VigiFlow®, Generalidades para la consulta de herramientas en Farmacovigilancia definidas por el Ente Regulatorio y Reportes de Farmacovigilancia aplicados a análisis de señales y priorización de riesgos e implementación de medidas regulatorias en las ciudades de: Mocoa, Cartagena de Indias, Valledupar, Medellín, Riohacha, Mitú,Barranquilla, Inírida y Pasto
</t>
  </si>
  <si>
    <t>Teniendo en cuenta la informacion reportada por la entidad y  las metas propuestas para el cuarto trimestre se evidencia un cumplimiento del 44%.</t>
  </si>
  <si>
    <t>ODS 8. Trabajo decente y crecimiento económico</t>
  </si>
  <si>
    <r>
      <t xml:space="preserve">Fortalecer la gestión de las autorizaciones de los procesos de fabricación, venta e importación de medicamentos , dispositivos médicos y tecnologías en salud de acuerdo con los ajustes normativos realizados por el Ministerio de Salud y Protección social.
</t>
    </r>
    <r>
      <rPr>
        <b/>
        <sz val="10"/>
        <rFont val="Calibri"/>
        <family val="2"/>
        <scheme val="minor"/>
      </rPr>
      <t xml:space="preserve">
</t>
    </r>
  </si>
  <si>
    <t xml:space="preserve">Autorizaciones y tramites asociados (registro sanitario-Notificación Sanitaria-Notificación Sanitaria Obligatoria- nuevos, reconocimientos y renovaciones) de los procesos de fabricación, venta e importación de medicamentos 
</t>
  </si>
  <si>
    <t>No de autorizaciones y tramites asociados ( registro sanitario-NS-NSO- nuevos, reconocimientos y renovaciones) de los procesos de fabricación, venta e importación de  medicamentos otorgadas</t>
  </si>
  <si>
    <t>Se llevó a cabo el proceso de gestión de emisión, renovación y trámites asociados a registros sanitarios de medicamentos.</t>
  </si>
  <si>
    <t>Dirección de Medicamentos y Productos Biológicos Invima</t>
  </si>
  <si>
    <t>segun la informacion reportada por la entidad se evidencia un avance de la meta programada en un 22%, se recomienda continuar con el cumplimiento segun la  programacion de la meta para tener un cumplimiento del 100%</t>
  </si>
  <si>
    <t>Para el segundo trimestre de la vigencia se ha logrado un avance del 44,8% sobre la meta total que corresponde a 4440 trámites de emisión, renovación y trámites asociados a registros sanitarios de medicamentos y un avance acumulado a la fecha de 80%.</t>
  </si>
  <si>
    <t>segun la informacion reportada por la  entidad adscrita se evidencia un avance del 44.80 % en este trimestre frente a la meta programada para esta vigencia.</t>
  </si>
  <si>
    <t>Para el tercer trimestre de la vigencia se ha logrado un avance del 46% sobre la meta total que corresponde a 4538 trámites de emisión, renovación y trámites asociados a registros sanitarios de medicamentos  de medicamentos  y un porcentaje total de avance de 127%</t>
  </si>
  <si>
    <t>Teniendo en cuenta la informacion reportada por la entidad se realizaron en este trimestre 4538 autorizaciones y tramites asociados los cuales corresponden a un 46% de avance en realcion con la meta propuesta.</t>
  </si>
  <si>
    <t xml:space="preserve">Para el cuarto trimestre de la vigencia se ha logrado un avance del 48% sobre la meta total que corresponde a 4757 trámites de emisión, renovación y trámites asociados a registros sanitarios de medicamentos  de medicamentos  y un porcentaje total de avance de 175%. La sobre ejecución de la meta se debió principalmente a que se implementaron planes de contingencia e implementación de estrategias  de priorización orientadas a agilizar los trámites lo que resulto en un cubrimiento mayor con un menor número de personal asigando.
</t>
  </si>
  <si>
    <t>Dirección de Medicamentos y Productos Biológicos</t>
  </si>
  <si>
    <t>Teniendo en cuenta la informacion reportada por la entidad y  las metas propuestas para el cuarto trimestre se evidencia un cumplimiento del 48%.</t>
  </si>
  <si>
    <t>Oswaldo Arias 09-07-2025</t>
  </si>
  <si>
    <t xml:space="preserve">Autorizaciones y tramites asociados (registro sanitario-Notificación Sanitaria-Notificación Sanitaria Obligatoria- nuevos, reconocimientos y renovaciones) de los procesos de fabricación, venta e importación de  dispositivos médicos y tecnologías en salud 
</t>
  </si>
  <si>
    <t>No de autorizaciones y tramites asociados  ( registro sanitario-NS-NSO- nuevos, reconocimientos y renovaciones) de los procesos de fabricación, venta e importación de  dispositivos médicos y tecnologías en salud otorgados</t>
  </si>
  <si>
    <t>Se llevó a cabo el proceso de gestión de emisión, renovación y trámites asociados a registros sanitarios de dispositivos médicos.</t>
  </si>
  <si>
    <t>Dirección de Dispositivos Médicos y Otras Tecnológias Invima.</t>
  </si>
  <si>
    <t>Teniendo en cuenta el reporte hecho por la entidad se evidencia un avance de la meta del 9,1% segun la programacion, donde se recomienda conrinuar con el avance para alcal¿nzar al final de la vigencia el 100% de esta.</t>
  </si>
  <si>
    <t>Para el segundo trimestre de la vigencia se ha logrado un avance del 14,42% sobre la meta total que corresponde a 2119 trámites de emisión, renovación y trámites asociados de los procesos de fabricación, venta e importación de dispositivos médicos y tecnológias en salud  y un avance acumulado a la fecha de 48,17%.</t>
  </si>
  <si>
    <t>segun la informacion reportada por la  entidad adscrita se evidencia un avance del 19.16 % en este trimestre frente a la meta programada para esta vigencia.</t>
  </si>
  <si>
    <t>Para el tercer trimestre de la vigencia se ha logrado un avance del 33% sobre la meta total que corresponde a 3600 trámites de emisión, renovación y trámites asociados de los procesos de fabricación venta e importación de dispositivos médicos y tecnologías en salud y un porcentaje total de avance de 64%</t>
  </si>
  <si>
    <t>segun el reporte hecho por la entidad en este periodo se obtuvo un avance del 33%  que corresponde a  3600  trámites de emisión, renovación y trámites asociados de los procesos de fabricación venta e importación de dispositivos médicos y tecnologías en salud .</t>
  </si>
  <si>
    <t xml:space="preserve">Para el cuarto trimestre de la vigencia se ha logrado un avance del 44% sobre la meta total que corresponde a 4828 trámites de emisión, renovación y trámites asociados de los procesos de fabricación venta e importación de dispositivos médicos y tecnologías en salud y un porcentaje total de avance de 107%
</t>
  </si>
  <si>
    <t>Dirección de Dispositivos Médicos y Otras Tecnologías</t>
  </si>
  <si>
    <t>3. Derecho humano a la alimentación.</t>
  </si>
  <si>
    <t>3.1 Adecuación de  alimentos.</t>
  </si>
  <si>
    <t>3.1.1 Alimentos sanos y seguros para alimentar a colombia.</t>
  </si>
  <si>
    <t>ODS 2. Hambre cero</t>
  </si>
  <si>
    <t xml:space="preserve">Fortalecer los mecanismos de la política de inocuidad de alimentos con un enfoque de prevención y riesgo sanitario, definiendo y fortaleciendo las funciones y los mecanismos de coordinación con la comunidad y los gobiernos locales.
</t>
  </si>
  <si>
    <t>Informe Dirección de Alimentos y Bebidas y Dirección de Operaciones Sanitarias</t>
  </si>
  <si>
    <t>Nuevo modelo de Inspección Vigilancia y Control IVC de alimentos y bebidas</t>
  </si>
  <si>
    <t>Nuevo modelo deInspección Vigilancia y Control IVC de alimentos y bebidas definido</t>
  </si>
  <si>
    <t>Acciòn estratègica no programada en la vigencia 2025</t>
  </si>
  <si>
    <t>Dirección de Alimentos y Bebidas y Dirección de Operaciones Sanitarias</t>
  </si>
  <si>
    <t>Corresponde a una meta rezagada de la vigencia 2023 y 2024 por lo que se reporta al final de esta matriz en las columnas AT, AU y AV.</t>
  </si>
  <si>
    <t>Esta meta no esta prigramada para esta vigencia</t>
  </si>
  <si>
    <t>segun la informacion suministrada por la entidad de esta actividad corresponde a una meta rezagada.</t>
  </si>
  <si>
    <t>Corresponde a una meta rezagada de la vigencia 2023 y 2024, su avance cuantitativo se reporta en las columnas AV, AW y AX
Frente al reporte cualitativo se informa que se logra dar cumplimiento a la meta rezagada durante esta vigencia.
Durante el cuarto trimestre de la vigencia se concluyó satisfactoriamente la actualización e implementación del modelo IVC SOA de Alimentos, con la ejecución de las siguientes actividades:
Actualización a la variable transversal VT1: Tipo de actividad de la cadena productiva o ciclo de vida de la tecnología, para que incluya la clasificación del riesgo de acuerdo con la resolución 719 de 2015 y así suprimir del modelo la anterior variable VP2: Grupos de productos procesados por los establecimientos, por lo que entra más actividades realice el establecimiento, mayor será su complejidad.
Con el fin de dar precisión a los establecimientos a los que se les han aplicado medidas sanitarias de seguridad, se propuso la siguiente tabla de evaluación para una clasificación del riesgo más acertada dándole una mayor importancia a las medidas que sanitariamente involucran un mayor riesgo para los consumidores.
Al aplicar todo lo propuesto anteriormente, se obtuvo una clasificación del riesgo que permite realizar una vigilancia específica a aquellos establecimientos que representan un mayor riesgo para los consumidores.
Se pudo concluir que los establecimientos de riesgo bajo aumentaron, pasando del 2,1% al 17%; los establecimientos de riesgo moderado pasaron del 56,4 al 64,4%; los establecimientos de riesgo alto pasaron del 40,8 al 17,1%; y finalmente, los establecimientos de muy alto riesgo pasaron de 0,6% a 1,5%.
Esto quiere decir que la versión anterior (3.0) del modelo, calificaba dos veces el riesgo de los grupos de producto (una vez en la anterior variable propia y otra vez en la severidad).
Finalmente, los establecimientos de riesgo muy alto aumentaron, ya que la diferencia entre los tipos de medidas sanitarias ayudó a clasificar mejor a los establecimientos que incumplen gravemente con los requisitos sanitarios.</t>
  </si>
  <si>
    <t>Dirección de Operaciones Sanitarias y Dirección de Alimentos y Bebidas</t>
  </si>
  <si>
    <t>Segun la informacion reportada por la entidad se da cumplimiento a la meta rezagada de las dos vigencias anteriores.</t>
  </si>
  <si>
    <t xml:space="preserve">3.3 Politica de simplificación, racionalización y estandarización de tramites. </t>
  </si>
  <si>
    <t>Realizar actualizaciones del manual tarifario del Invima que permitan establecer estrategias de gradualidad y reducción de impactos de costos en los productores entre otros aspectos.</t>
  </si>
  <si>
    <t>Actualizar el manual tarifario de la entidad  (Ordinaria y extraordinaria Imtegral)</t>
  </si>
  <si>
    <t>No. de actualizaciones realizadas al manual tarifario</t>
  </si>
  <si>
    <t>Para el primer trimestre de la vigencia no se han presentado actualizaciones al manual tarifario.</t>
  </si>
  <si>
    <t>Oficina Asesora de Planeación Invima</t>
  </si>
  <si>
    <t>En el primer trimestre no tuvo avance esta meta, segun la informacion reportada por la entidad</t>
  </si>
  <si>
    <t>En el segundo trimestre no se realizaron actualizaciones al manual tarifario de la entidad, sin embargo, durante este periodo se inició proceso de revisión del grupo de tarifas 4088 de la Oficina de Laboratorios y control de Calidad, igualmente se están revisando los costeos de las tarifas 4053 de horas de inspección Oficial y se continua con el proceso la actualización del formato de costeo de la vigencia 2025.</t>
  </si>
  <si>
    <t>En este periodod no tuvo avance  esta meta.</t>
  </si>
  <si>
    <t>El día 21 de julio de 2025 se llevó a cabo una actualización extraordinaria del manual tarifario por medio de la Resolución No. 2025029573 del 18 de julio de 2025, dicha actualización se realizó en virtud de que mediante la Resolución 2025029237 del 17 de julio de 2025, el INVIMA adoptó el nuevo modelo de regulación sanitaria pro-competitiva denominado InvimÁgil, con el objetivo de modernizar los procedimientos administrativos, reducir tiempos de respuesta y mejorar la interacción con los ciudadanos y actores del sector.
Igualmente durante el periodo se dio continuidad al proceso de revisión del grupo de tarifas 4088 de la Oficina de Laboratorios y control de Calidad, y la revisión de los costeos de las tarifas 4050, 4057 y 4058 CIS de la Dirección de Operaciones Sanitarias.
Este indicador es un indicador a demanda teniendo en cuenta que las necesidades de solicitud de actualización se basan en la expedición, modificación derogación de normatividad (leyes, decretos, resoluciones y otras disposiciones legales) o por solicitud de las dependencias del instituto cuando lo consideren necesario.</t>
  </si>
  <si>
    <t>Segun la informacion suministrada por la entidad se realizo 1 actualizacion extraordianaria del manual tarifario de la entidad que corresponde al 50% de avance reportado en este periodo.</t>
  </si>
  <si>
    <t>El porcentaje de avance del indicador para el trimestre es del 100% respecto a la meta total programada con 2 actualizaciones al manual tarifario y un avance total de 150%. Es necesario aclarar que la actualización del manual tarifario de manera extraordinaria se da debido a la automatización de los procesos producto de la implementación de Invima Agil lo que hace más eficiente dichos trámites.
El día 19 de diciembre se llevó a cabo una actualización extraordinaria del manual tarifario por medio de la Resolución No. 2024057944, la cual empezó a regir a partir del 22 de diciembre, dicha actualización se realizó en virtud de optimizar la gestión de trámites y servicios, garantizando mayor eficiencia, transparencia y accesibilidad para los usuarios, la dirección de alimentos realizo el análisis técnico y financiero y se concluyó la necesidad de unificar los códigos tarifarios 4001-31 y 4001-32 en un único código tarifario sin escalonamientos, identificado como 93013, el cual refleja adecuadamente el costo actualizado del servicio, así mismo, se mantiene la excepción de pago para las microempresas y pequeños productores, de conformidad con lo previsto en el parágrafo 2 del artículo 2 de la Ley 2069 de 2020, la cual se encuentra incorporada en con la inclusión código tarifario 93104, preservando los instrumentos de incentivo a la formalización y la competitividad productiva.
El día 22 de diciembre se expidió la Resolución No. 2025067543 ?Por la cual se actualizan las tarifas en el Instituto Nacional de Vigilancia de Medicamentos y Alimentos  INVIMA actualización ordinaria del manual tarifario, esta actualización empezó a regir y en esta a partir del 1 de enero de 2026, se realizo el incremento de ley a las tarifas de la entidad de acuerdo con el incremento de la Unidad de Valor Básico (UVB) para la vigencia 2026, establecido por el Ministerio de Hacienda y Crédito Público y en aras de dar mayor claridad a los usuarios y evitar reprocesos en la radicación de solicitudes, se modifican en su descripción los códigos tarifarios 4090, 4093, 4076, 4049-1 de la Dirección de Medicamentos y Productos Biológicos; el concepto del código 2053 de la Oficina de Laboratorios y Control de Calidad, y el concepto de la tarifa trasversal 4002-3.</t>
  </si>
  <si>
    <t>Oficina Asesora de Planeación</t>
  </si>
  <si>
    <t>Teniendo en cuenta la informacion reportada por la entidad y  las metas propuestas para el cuarto trimestre se evidencia un cumplimiento del 100%.</t>
  </si>
  <si>
    <t>3. Derecho humano a la alimentación</t>
  </si>
  <si>
    <t>Implementar acciones para el mejoramiento de conocimientos técnicos en materia de sanidad e inocuidad considerando la utilización de plataformas digitales, de radio y televisión a los diferentes actores de los sistemas agroalimentarios.</t>
  </si>
  <si>
    <t>Articulos del Invima para mejorar los conocimientos técnicos en materia de sanidad e inocuidad a lo largo de la cadena, considerando la utilización de plataformas digitales, de radio y televisión</t>
  </si>
  <si>
    <t xml:space="preserve">No. de articulos del Invima publicados en plataformas digitales de radio y televisión en materia de sanidad e inocuidad a lo largo de la cadena </t>
  </si>
  <si>
    <t>En el primer trimestre de la vigencia se esta llevando a cabo el proceso de planeación y definición de contenidos a publicar.</t>
  </si>
  <si>
    <t>Dirección de Alimentos y Bebidas  Invima</t>
  </si>
  <si>
    <t xml:space="preserve">Para el segundo trimestre de la vigencia se cumplió con el 100% total de la meta programada para el año y Se publicaron 4 documentos en materia de sanidad e inocuidad a los diferentes actores de los sistemas agro alimentarios correspondientes a la verificación para la expedición del Certificado de Inspección Sanitaria para Importación a Colombia de aceite de pescado técnicos de los ciudadanos sobre las bebidas alcoholicas y facilitar las solicitudes ante el Invima. Comercialización fraudulenta de los productos "GAF PLUS" y "GAF PLUS ADVANCE". Comercialización de los productos "Barras de chocolate funcional Trippy Truffles the Lucky´s pieces" que contienen psilocibina. </t>
  </si>
  <si>
    <t>segun la informacion reportada por la entidad esta meta tuvo un avance del 100% en este periodo.</t>
  </si>
  <si>
    <t>Para el tercer trimestre se presenta un avance del 25% respecto a la meta total con la publicación de un Comunicado por Alerta Sanitaria del producto Vitacerebrina Kids (Alerta #194-2025) y a la fecha hay un avance total del 100% de cumplimiento de la meta del indicador.</t>
  </si>
  <si>
    <t>Teniendo en cuenta la informacion reportada por la entidad se relizo una publicacion de un comunicado de  por alerta sanitaria el cual corresponde a un avance del 25% del total de la meta programada.</t>
  </si>
  <si>
    <t>El porcentaje de avance del indicador en el trimestre es del 75% con la publicación de 3 artículos en plataformas digitales y un avance total del 200%.
Durante el cuarto trimestre se publicaron 4 documentos:  Comunicados de prensa Halloween. VINAGRE. USO DE ADITIVOS EN ALIMENTOS PROCESADOS. SOBRE PRODUCTO BYHEART WHOLE NUTRITION.</t>
  </si>
  <si>
    <t>Dirección de Alimentos y Bebidas</t>
  </si>
  <si>
    <t>Teniendo en cuenta la informacion reportada por la entidad y  las metas propuestas para el cuarto trimestre se evidencia un cumplimiento del 75%.</t>
  </si>
  <si>
    <t xml:space="preserve">Fortalecer capacidades técnicas de la red Nacional de laboratorios.
</t>
  </si>
  <si>
    <t>Capacitación y asistencia técnicas a los laboratorios de salud pública de la red Nacional de Laboratorios.</t>
  </si>
  <si>
    <t>Número de capacitaciones y asistencias técnicas a los laboratorios de salud pública de la red nacional de laboratorios y otros actores realizadas.</t>
  </si>
  <si>
    <t>Para el primer trimestre de la vigencia se han realizado las siguientes actividades:
Capacitaciones dirigidas al fortalecimiento y técnico de los Laboratorios de Salud Pública : 
Socialización de formatos de resultados no conformes
Lineamientos Red y socialización de estándares de calidad
Entrenamiento en análisis FQ en leche en polvo
Asistencias técnicas: 
Laboratorios de sálud pública de Cauca, Sucre, Guajira y Magdalena y Amazonas y a los laboratorios de control de calidas de alimentos que se encuentran ubicados dentro de los establecimientos dedicados a la fabricación, procesamiento,elaboración o envasado y los cuales son: Laboratorio físico químico y microbiológico de la planra de casa Luker, planta Pulpa Fruit y condimentos el Rey.</t>
  </si>
  <si>
    <t>Oficina de Labortorios y Control de Calidad Invima.</t>
  </si>
  <si>
    <t>segun la informacion reportada por la entidad se evidencia un avance de la meta programada en un 36%, por lo cual se recomienda realizar el cumplimiento faltante lo mas pronto posible y  realizar una mejor programacion de la meta para tener un cumplimiento del 100%</t>
  </si>
  <si>
    <t xml:space="preserve">Para el segundo trimestre de la vigencia se presenta un avance 11 capacitaciones  y asistencias técnicas que corresponde al 33% de la meta del año y un avance acumulado a la fecha del 69,69%.
</t>
  </si>
  <si>
    <t>Segun la informacion reportada por la  entidad adscrita se evidencia un avance del 33 % en este trimestre frente a la meta programada para esta vigencia.</t>
  </si>
  <si>
    <t xml:space="preserve">Para el tercer trimestre se presenta un avance del 21% con la ejecución de 7 actividades de la siguiente manera:
2 entrenamiento virtual en métodos microbiológicos, dirigido a 14 funcionarios pertenecientes a los Laboratorios de Salud Pública de Amazonas, Atlántico, Cesar, Chocó, Guainía, La Guajira, Norte de Santander, Tolima, Vichada y Sucre. Esta actividad tuvo como objetivo el fortalecimiento técnico de los profesionales responsables de las actividades analíticas en dichas instituciones y entrenamiento virtual en la norma ISO/IEC 17025, dirigido a los funcionarios de los Laboratorios de Salud Pública Departamentales (LSPD). La capacitación se desarrolló en tres sesiones, con una participación de 248 asistentes en la primera jornada, 193 en la segunda y 131 en la tercera.
5 asistencias técnicas a los laboratorios de Microbiología y Fisicoquímico de Gaseosas Lux, en el marco de la Resolución 1619 de 2015.
</t>
  </si>
  <si>
    <t>segun el reporte hecho por la entidad en este periodo se obtuvo un avance del 21%  que corresponde a  7  capacitaciones y asistencias tecnicas a los laboratorios de salud publica de la red.</t>
  </si>
  <si>
    <t xml:space="preserve">El porcentaje de avance del indicador en el trimestre es del 9% con la ejecución de 3 actividades de capacitación y asistencias técncias y un avance total del 100%.
Capacitación XV Taller de Fortalecimiento Técnico-Científico a los 33 Laboratorios Departamentales de Salud Pública (LDSP) Pilar estratégico para la vigilancia sanitaria, con la participación promedio de 222 asistentes. Este espacio tuvo como objetivo acercar a los LDSP, brindando herramientas técnicas y de gestión que fortalezcan sus procesos y mejoren la capacidad analítica de sus laboratorios, se promovió la participación del personal técnico y directivo, generando conciencia y compromiso frente a la relevancia de los Laboratorios de Salud Pública en las actividades de vigilancia y control sanitario a nivel departamental y nacional fomentando la interacción operativa como Red de Salud Pública funcional, apoyando las actividades de los laboratorios en sus regiones y del Invima como Laboratorio Nacional de Referencia (LNR).
Asistencias técnicas al Laboratorio de Salud Pública de Bogotá en el área de Fisicoquímica y de Microbiología las cuales han sido un instrumento fundamental para el fortalecimiento de la vigilancia en salud pública a lo largo de la cadena de producción y comercialización de los productos de uso y consumo. A través de estas actividades se promueve la implementación de controles de calidad internos en los laboratorios de las organizaciones o empresas productoras.
</t>
  </si>
  <si>
    <t xml:space="preserve">Oficina de Laboratorios y Control de Calidad </t>
  </si>
  <si>
    <t>Teniendo en cuenta la informacion reportada por la entidad y  las metas propuestas para el cuarto trimestre se evidencia un cumplimiento del 9%.</t>
  </si>
  <si>
    <t>3.1.3 Gobernanza multinivel para las politicas publicas asociadas al derecho humana a la alimentacion adecuada (DHAA)</t>
  </si>
  <si>
    <t>Brindar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</si>
  <si>
    <t xml:space="preserve">Apoyo sanitario y acompañamiento técnico a emprendedores de productos de alimentos y bebidas de las familias, Pueblos y familias indígenas,  negras, afrocolombianas, raizales y palenqueras, y campesinas que se  vincularon al programa de cultivos de usoiIlícito </t>
  </si>
  <si>
    <t>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t>
  </si>
  <si>
    <t>Acompañamientos técnicos para brindar apoyo en el marco del pacto por la tierra y la vida para impulsar la reforma agraria en acompañamiento del Ministerio de Agricultura y Desarrollo Rural como parte del programa del Gobierno nacional Paipa Boyacá.</t>
  </si>
  <si>
    <t>segun la informacion reportada por la entidad se evidencia un avance de la meta programada en un 20%, por lo cual se recomienda realizar el cumplimiento faltante lo mas pronto posible y realizar una mejor programacion de la meta para tener un cumplimiento del 100%</t>
  </si>
  <si>
    <t>Para este segundo trimestre se presenta un porcentaje de cumplimiento del 20% que corresponde a un acompañamiento técnico en mesa ampliada de agricultura campesina familiar étnica y comunitaria (ACFEC) en Pie de Cuesta - Santander.
A la  fecha se presenta un avance acumulado del 40%</t>
  </si>
  <si>
    <t>Segun la informacion reportada por la  entidad adscrita se evidencia un avance del 20 % en este trimestre frente a la meta programada para esta vigencia.</t>
  </si>
  <si>
    <t>Durante el 3 trimestre se logró un avance del 60% con la ejecución de 3 actividades de apoyo sanitario y acompañamiento tecnico en mesa ampliada de agricultura campesina familiar etnica y comunitaria (ACFEC) indigenas en tacueyo -cauca, tauramena -casanare, y tulua- v. del cauca. A la fecha se presenta un avance total de 100% respecto a la meta establecida para la vigencia 2025.</t>
  </si>
  <si>
    <t>Segun el reporte hecho por la entidad en el  3 trimestre se evidencia un avance del 60% que corresponde a la ejecución de 3 actividades de apoyo sanitario y acompañamiento tecnico.</t>
  </si>
  <si>
    <t>Durante estre trimestre no se realizaron actiuvidades de apoyo sanitario, se cumplió con el 100% de la meta en el trimestre 3.</t>
  </si>
  <si>
    <t>En el cuarto trimestre no se desarrollo esta meta, segun la informacion reportada por la dependencia.</t>
  </si>
  <si>
    <r>
      <t>Para la vigencia 2025:
No. de actividades de apoyo sanitario y acompañamiento técnico a emprendedores de productos de alimentos y bebidas de las familias, Pueblos y familias indígenas,  negras, afrocdombianas, raizales y palenqueras, y campesinas que se  vincularon al programa de cultivos de uso Ilícito realizados
Línea Base</t>
    </r>
    <r>
      <rPr>
        <sz val="10"/>
        <rFont val="Calibri"/>
        <family val="2"/>
        <scheme val="minor"/>
      </rPr>
      <t>_0</t>
    </r>
    <r>
      <rPr>
        <sz val="10"/>
        <color theme="1"/>
        <rFont val="Calibri"/>
        <family val="2"/>
        <scheme val="minor"/>
      </rPr>
      <t xml:space="preserve">
Meta año 2025: </t>
    </r>
    <r>
      <rPr>
        <sz val="10"/>
        <rFont val="Calibri"/>
        <family val="2"/>
        <scheme val="minor"/>
      </rPr>
      <t xml:space="preserve">5
</t>
    </r>
    <r>
      <rPr>
        <b/>
        <sz val="10"/>
        <rFont val="Calibri"/>
        <family val="2"/>
        <scheme val="minor"/>
      </rPr>
      <t>Primer Semestre 2025</t>
    </r>
    <r>
      <rPr>
        <sz val="10"/>
        <rFont val="Calibri"/>
        <family val="2"/>
        <scheme val="minor"/>
      </rPr>
      <t xml:space="preserve">
I Semestre 2025: 1
II Semestre  2025: 1
Meta Rezagada: 1. La cual se cumplio durante el primer semestre de 2025.
Resultado Total Vigencia 2025: 2
% de Cumplimiento: 40%
</t>
    </r>
    <r>
      <rPr>
        <b/>
        <sz val="10"/>
        <rFont val="Calibri"/>
        <family val="2"/>
        <scheme val="minor"/>
      </rPr>
      <t>Segundo Semestre 2025</t>
    </r>
    <r>
      <rPr>
        <sz val="10"/>
        <rFont val="Calibri"/>
        <family val="2"/>
        <scheme val="minor"/>
      </rPr>
      <t xml:space="preserve">
III Trimestre : 3
IV Trimestre : 0
Resultado Cuantitativo II Semestre 2025: 3
% de Cumplimiento: 60% - II Semestre 2025
</t>
    </r>
    <r>
      <rPr>
        <b/>
        <sz val="10"/>
        <rFont val="Calibri"/>
        <family val="2"/>
        <scheme val="minor"/>
      </rPr>
      <t>Total Vigencia 2025: 5</t>
    </r>
    <r>
      <rPr>
        <sz val="10"/>
        <rFont val="Calibri"/>
        <family val="2"/>
        <scheme val="minor"/>
      </rPr>
      <t xml:space="preserve">
Las actividades están en el Plan Operativo Anual POA 2025 de las Direcciones de Alimentos con el indicador POA  659, 
Para la verificación de la información, la Oficina de Control Interno tomó los datos suministrados por la Oficina Asesora de Planeación, y la cruzó con la reportada por las dependencias responsables en el POA de esta meta, dentro de la vigencia 2025.</t>
    </r>
  </si>
  <si>
    <t xml:space="preserve">Apoyo sanitario y acompañamiento técnico a emprendedores de productos cosméticos de las familias, pueblos y familias indígenas,  negras, afrocolombianas, raizales y palenqueras, y campesinas que se  vincularon al programa de cultivos de uso ilíCito </t>
  </si>
  <si>
    <t>No. de actividades apoyo sanitario y acompañamiento técnico a emprendedores de productos de cosméticos de las familias, pueblos y familias indígenas,  negras, afrocdombianas, raizales y palenqueras, y campesinas que se  vincularon al programa de cultivos de uso ilícito realizados</t>
  </si>
  <si>
    <t>Apoyo técnico en el marco del programa Paisana sobre normatividad y registros de productos de aseo y limpieza.
Apoyo técnico sanitario para el fortalecimiento y emprendimiento empresarial dirigida a emprendedores del sector productivo de San Andrés Islas.</t>
  </si>
  <si>
    <t>Dirección de Cosméticos Aseo, Plaguicidas y Productos de Higiene Doméstica</t>
  </si>
  <si>
    <t>segun la informacion reportada por la entidad se evidencia un avance de la meta programada en un 67%, por lo cual se recomienda continuar con el cumplimiento segun la  programacion de la meta para tener un cumplimiento del 100%</t>
  </si>
  <si>
    <t>Se presenta un avance significativo en en la ejecución del indicadoro con un 200% de la meta trimestral frente a la meta anual establecida y un avance acumulado de 266%.
Se realizaron 6 capacitaciones de economía popular como apoyo a 23 emprendedores de la siguiente manera: una en modalidad virtual en el mes de mayo a emprendedores de productos cosméticos de Montería en temas de Certificación de capacidad de producción de cosméticos; una en modalidad mixta (virtual y presencial) en el mes de mayo, dirigida a Secretaria de Desarrollo Económico y Social de Antioquia en temas de Condiciones para la fabricación de productos Cosméticos y/o Productos de Higiene Doméstica y/o Plaguicidas, y la obtención de los respectivos certificados de capacidad en el municipio de Caldas Antioquia y 4 capacitaciones en modalidad presencial en abril, mayo y junio en San Andrés Islas a apoyando a emprendedores de productos cosméticos y productos de higiene doméstica de la Isa, en temas de Notificaciones sanitarias obligatorias, emprendedores de productos cosméticos de Choco en temas de Certificación de capacidad de producción de cosméticos y a emprendedores de Montería en temas de Certificación de capacidad de producción de productos cosméticos .</t>
  </si>
  <si>
    <t>Segun la informacion reportada por la  entidad adscrita se evidencia un avance del 200% en este trimestre frente a la meta programada para esta vigencia.; se recomienda hacer una planeacion mas adecuada de esta actividad para que el porcentaje de avance este decuardo a al numero de actiuvidades a realizar en la vigencia  y en cada uno de los periodos.</t>
  </si>
  <si>
    <t>Para el tercer trimestre de la vigencia se logró un avance del 33% con el desarrollo de una capacitación dirigida a la Corporación Enlace - Proyecto Apuestas Productivas sobre Certificación de Capacidad de Producción para productos cosméticos. A la fecha se presenta un avance total del 300% frente a la meta establecida, esto se debe principalmente al desarrollo de actividades virtuales que han permitido optimizar los recursos y tiempos.</t>
  </si>
  <si>
    <t>Teniendo en cuenta la informacion suministrada por la entidad se desarrollo una capacitacion la cual equivale a un avance del 33% de la meta propuesta para esta vigencia.</t>
  </si>
  <si>
    <t>El porcentaje de avance del indicador en el trimestre es de 133% con la ejecución de 4 acompañamientos a emprendedores y un porcentaje de avance total de 433% que se explica por el desarrollo de actividades virtuales que permitieron optimizar los recursos y aumentar los acompañamientos inicialmente programados.
Para el cuarto trimestre se realizaron 4 actividades de economía popular 
*Dirigida a Paissana sobre Asignación de notificaciones sanitarias para productos cosméticos y Certificación de capacidades de producción para la fabricación de productos cosméticos.
*Dirigida a emprendedores de Montería
*Requisitos para la certificación de capacidad de producción de productos cosméticos, dirigida a la Alcaldía de Betulia Santander.
*Normatividad Sanitaria Vigente de Productos de Cosméticos Resolución 2206 y 2214 (Capacidad de producción), dirigida a emprendedores de Amazonas.</t>
  </si>
  <si>
    <t>Dirección de Cosméticos, Aseo, Plaguicidas y Productos de Higiene Doméstica</t>
  </si>
  <si>
    <t>En el cuarto trimestre esta meta tuvo un avance del 133%, teniendo en cuenta la informacion reportada por la entidad.</t>
  </si>
  <si>
    <t>Desarrollo de proyecto de sistematización,automatización, integración e interoperabilidad de los sistemas de información para fortalecimiento del desarrollo de actividades de Inspección, vigilancia y control.</t>
  </si>
  <si>
    <t>1 (Fase de planeación y diseño del proyecto)</t>
  </si>
  <si>
    <t>Informe Oficina de Tecnologías de la Información</t>
  </si>
  <si>
    <t>Fase de desarrollo de los diseños del proyecto</t>
  </si>
  <si>
    <t>Fase de desarrollo de los diseños del proyecto ejecutada</t>
  </si>
  <si>
    <t>La actividad se cumplió al 100% en la vigencia 2024 , en donde se reportaron los avances y cumplimiento del rezago</t>
  </si>
  <si>
    <t>activida no programada para 2025</t>
  </si>
  <si>
    <t>Actividad cumplida en la vigencia 2024</t>
  </si>
  <si>
    <t>Esta actividad no esta programada para esta vigencia</t>
  </si>
  <si>
    <t>Esta actividad no esta programada para la vigencia 2025 fue terminada en la vigencia 2024.</t>
  </si>
  <si>
    <t>Oficina de Tecnologías de la Información.</t>
  </si>
  <si>
    <t>Esta actividad no está programada para la vigencia 2025 fue terminada en la vigencia 2024.</t>
  </si>
  <si>
    <t xml:space="preserve">Oficina de Tecnológias de la Información </t>
  </si>
  <si>
    <t>2 (Fase de planeación y diseño del proyecto)</t>
  </si>
  <si>
    <t>Fase de implementación y pruebas de los desarrollos del proyecto</t>
  </si>
  <si>
    <t>Fase de implementación y pruebas de los desarrollos del proyecto ejecutada</t>
  </si>
  <si>
    <t>Durante el primer trimestre se realizó la planificación de las actividades a desarrollar las cuales se iran reportando a medida que se ejecute su avance.</t>
  </si>
  <si>
    <t>Oficina de Tecnológias de la Información Invima</t>
  </si>
  <si>
    <t xml:space="preserve">Durante el primer semestre de 2025,se consolidaron avances relevantes en la ejecución de la acción estratégica orientada al desarrollo, sistematización, automatización, integración e interoperabilidad de los sistemas de información institucionales. Este progreso se reflejó  en la articulación de proyectos estructurales de alto impacto y mantenimiento de plataformas misionales críticas para la operación regulatoria. 
En este periodo se avanzó de manera sustancial en el proyecto SIVICOS III el cual culminó su fase de estructuración funcional y técnica, orientada a reemplazar sistemas anteriores mediante una solución interoperable y modular para trámites asociados a inspección, vigilancia y control, iniciando su despliegue con el módulo de PAPF (para IVC en Puertos, Aeropuertos y pasos de Frontera). 
Simultáneamente, se garantizó la continuidad operativa, mantenimiento y soporte a sistemas misionales clave como Registros Sanitarios, SIVICOS Móvil, SeSuite, SILAB, el Portal Web, la Oficina Virtual y la plataforma de reporte de estándar semántico UDI-DI, asegurando la trazabilidad técnica, la interoperabilidad entre sistemas internos y la atención oportuna a usuarios internos y externos. Además, se avanzó en la consolidación de desarrollos complementarios como los aplicativos de Sustancias Modelantes, Cobro Coactivo, SIRS (Sistema de Información de Responsabilidad Sanitaria), Publimed (Aplicativo de seguimiento a publicidad - Medicamentos) entre otros y la evolución del ecosistema digital institucional, con mejoras al portal web, Oficina Virtual, buscadores inteligentes, normograma dinámico, y herramientas analíticas para la toma de decisiones. 
Finalmente, se promovieron prácticas de estandarización tecnológica, incorporando principios del Marco de Referencia de Arquitectura Empresarial del Estado, fortaleciendo la gobernanza sobre el ciclo de vida de los desarrollos, la documentación técnica y la sostenibilidad de las soluciones implementadas.
</t>
  </si>
  <si>
    <t>Segun la informacion reportada por la  entidad adscrita se evidencia un avance del 37 % en este trimestre frente a la meta programada para esta vigencia.</t>
  </si>
  <si>
    <t>Durante el tercer semestre de 2025, se realizaron las siguientes actividades de las plataformas tecnológicas desarrolladas por los grupos de Gestión de Información e Informática pertenecientes a la Oficina de Tecnologías de Información del INVIMA, asi: 
webinar dirigido a los usuarios externos, en el cual se socializó el proceso de registro de empresas y creación de usuarios en el aplicativo, disponible en el ambiente productivo a través de la siguiente URL de acceso: https://nuevaplataforma.invima.gov.co.
De igual manera, se realizaron ejercicios de usabilidad con usuarios externos con el propósito de reforzar las etapas de registro de establecimientos, creación de usuarios y radicación del trámite de Certificado de Inspección Sanitaria (CIS). Estas actividades se desarrollaron los días 14, 15 de agosto, 30 de septiembre y 1 de octubre de 2025.
SIVICOS III:
Adicionalmente, y en el marco de SIVICOS III, se llevaron a cabo sesiones de usabilidad con usuarios internos en el módulo Puertos, Aeropuertos o Pasos de Frontera (PAPF), enfocadas en las labores propias de los siguientes roles:
Asignador: distribuye los trámites entre verificadores o inspectores.
Verificador Documental: revisa los documentos digitales, valida la información y genera los requerimientos correspondientes.
Inspector: realiza la inspección física, toma de muestras, elabora las actas y carga la evidencia en el sistema.
Firmante: emite y firma digitalmente el Certificado de Inspección Sanitaria (CIS).
Gestor de Consulta: accede al historial de trámites y a los CIS emitidos.
Estas jornadas se efectuaron los días 5, 6, 21 de agosto, 30 de septiembre y 1 de octubre de 2025 
Es importante resaltar que actualmente se encuentra en curso el proceso de registro de usuarios y establecimientos por parte de los usuarios externos, labor que se adelanta desde el ambiente productivo.
Finalmente, en coordinación con el Grupo de PAPF, se determinó en realizar una salida paulatina y gradual en los distintos puntos de atención empezando por el paso fronterizo de CÚCUTA. 
MESA DE AYUDA INVIMA AGIL https://mesagil.invima.gov.co/:
Implementación de la plataforma de la mesa de ayuda de Invima Agil, el cual permite cargar y gestionar la documentación requerida para tramites de autorizaciones de comercialización de productos, realizar seguimiento en tiempo real y visualizar el estado actual de las solicitudes en proceso y finalizadas; además tener un relacionamiento 100% en línea con el Invima, reduciendo tiempos de gestión y mejorando la eficiencia de los procesos.  
INVESTIGACIÓN SANITARIA https://investigacionsanitaria.invima.gov.co/:
Implementación del observatorio de investigación sanitaria, la cual esta orientada a monitorear, analizar y difundir información sobre investigaciones del ecosistema de la I+D+i sanitaria en Colombia.</t>
  </si>
  <si>
    <t>Teniendo en cuenta la informacion reportada por la entidad se realizaron en este trimestre el ,65 de la actividad propuesta que corresponde a un 65% de avance en realcion con la meta propuesta.</t>
  </si>
  <si>
    <t>El porcentaje de avance del indicador en el trimestre es del 20% y el porcentaje total del 100% con la finalización de las actividades programadas para la vigencia 2025.
Durante el cuarto semestre de 2025, se realizaron las siguientes actividades de las plataformas tecnológicas desarrolladas
SIVICOS III:
En el marco de SIVICOS III, es importante indicar que el aplicativo ya se encuentra en usabilidad por parte de usuarios internos como externos, a diciembre de 2025, se han expedido 261 Certificados de Inspección Sanitaria (CIS), 259 corresponden a exportaciones, y  2 a importaciones.
Se destacan las siguientes acciones ejecutadas: 
* Socialización: Se realizaron tres sesiones virtuales (octubre y diciembre) para capacitar sobre radicación de solicitudes, subsanaciones y corrección de CIS. 
* Capacitación digital: Publicación de tutoriales y plantillas en la base de conocimiento para registro, asignación de roles y carga masiva de productos. 
* Experiencia del usuario: Implementación de una encuesta de satisfacción para retroalimentación y mejora continua. 
* Integración estratégica: Inclusión de SIVICOSApp en la Plataforma de Trámites en Línea del INVIMA, alineada al Plan Operativo Anual 2025, promoviendo automatización, interoperabilidad y eficacia. 
Finalmente, en coordinación con el Grupo de Puertos, Aeropuertos y Pasos de Frontera (PAPF), se determinó continuar con la  salida paulatina y gradual en los distintos puntos de atención, que se realizará en la vigencia 2026.</t>
  </si>
  <si>
    <t>En el cuarto trimestre esta meta tuvo un avance del 20%, teniendo en cuenta la informacion reportada por la entidad.</t>
  </si>
  <si>
    <t>MINISTERIO DE SALUD Y PROTECCIÓN SOCIAL - DIRECCIÓN DE ASEGURAMIENTO</t>
  </si>
  <si>
    <t>DIRECCIÓN DE REGULACIÓN DE LA OPERACIÓN DE ASEGURAMIENTO EN SALUD, RIESGOS LABORALES Y PENSIONES</t>
  </si>
  <si>
    <t>2.1 Habilitadores que potencian la seguridad humana y las Oportunidades de Bienestar</t>
  </si>
  <si>
    <t>3.9 Politica de mejora normativa.</t>
  </si>
  <si>
    <t xml:space="preserve">Contribuir a la disminucion de los aportes a salud por parte de los pensionados que devengan entre dos y tres salarios mínimos legales vigentes pasando del 12% al 10%  </t>
  </si>
  <si>
    <t>Resolución 1271  del  14 de agosto de 2023 "por la cual se modifican los Anexos Técnicos 1, 2 y 3 de la Resolución número 2388 de 2016". link https://minsaludcol.sharepoint.com/:b:/s/SubdireccindeRiesgosLaborales/ETsmCEDCdgNEiwzH2oq5w-wB9vBomoCyKmsKVJL09GNEuQ?e=brQuoS</t>
  </si>
  <si>
    <t>Lineamiento expedido por el MSPS.</t>
  </si>
  <si>
    <t>Un Lineamiento expedido por el MSPS.</t>
  </si>
  <si>
    <t>Meta cumplida 100%</t>
  </si>
  <si>
    <t>Margarita Maria Escudero Osorio</t>
  </si>
  <si>
    <t>La dependencia reporta meta cumplida en vigencia anterior</t>
  </si>
  <si>
    <t xml:space="preserve">Se logra el cumplimiento del 100% de la acción teniendo en cuenta la expedición del Resolución 1271 del 14 de agosto de 2023, en el cual se modificó el Anexo Técnico 1  “Glosario de Términos PILA”, de la Resolución 2388 de 2016, adicionando el acápite “Tarifas a cotizar por los pensionados al Sistema General de Salud” con el fin de dar cumplimiento al artículo 78 de la Ley 2294 de 2023 "Por el cual se expide El Plan Nacional de Desarrollo 2022- 2026 "Colombia potencia  mundial de la vida”, igualmente, el 4 de diciembre de 2023 se envió comunicación radicada 202331402595741 a la ADRES para ajustar la MAYA de acuerdo con las tarifas establecidas a partir del 1o. de enero de 2024.
</t>
  </si>
  <si>
    <t>Daniel Felipe Soto Mejía</t>
  </si>
  <si>
    <t xml:space="preserve">La actividad no estaba programada para la vigencia 2025,  se reporta como cumplida con base en la expedición de la Resolución 1271 de 2023. </t>
  </si>
  <si>
    <t xml:space="preserve">Se evidencia que la actividad no estaba programada para esta vigencia y que se reporto cumplida con base a la Resolución 1271 de 2023. </t>
  </si>
  <si>
    <t>Se evidencia que la actividad no estaba programada para esta vigencia y se reporta ya cumplida.</t>
  </si>
  <si>
    <t>Lilian Maria Alvarez Mercado 25-09-2025</t>
  </si>
  <si>
    <t xml:space="preserve">Disminución del porcentaje de cotización a salud  señalado anteriormente se beneficiaron 292.711 pensionados; ahorrándose el total de dicha población en aportes al Sistema General de Seguridad Social en Salud, en promedio mensual, DIECISIETE MIL DOSCIENTOS CUARENTA Y CINCO MILLONES CUATROCIENTOS SIETE MIL NOVECIENTOS CUARENTA Y OCHO PESOS ($17.245.407.948) </t>
  </si>
  <si>
    <t>Pensionados que se benefician del nuevo porcentaje de cotizacion</t>
  </si>
  <si>
    <t>Número de pensionados que se benefician del nuevo porcentaje de cotizacion</t>
  </si>
  <si>
    <t>Se logra el cumplimiento del 100% de la acción teniendo en cuenta que a partir del 1 de enero de 2024 se ajustó la plataforma tecnologica de los Operadores de Información (PILA), para que los pensionados que tienen  una mesada pensional mayor a un salario mínimo y hasta 3 salarios  mínimos aporten al Sistema General de Seguridad Social en Salud sobre una tarifa del 10% con el fin de dar cumplimiento al artículo 78 de la Ley 2294 de 2023 "Por el cual se expide El Plan Nacional de Desarrollo 2022- 2026 "Colombia Potencia  Mundial de la Vida”.
Cabe precisar que con la disminución del porcentaje de cotización a salud  señalado anteriormente se beneficiaron 292.711 pensionados; ahorrándose el total de dicha población en aportes al Sistema General de Seguridad Social en Salud, en promedio mensual, DIECISIETE MIL DOSCIENTOS CUARENTA Y CINCO MILLONES CUATROCIENTOS SIETE MIL NOVECIENTOS CUARENTA Y OCHO PESOS ($17.245.407.948)</t>
  </si>
  <si>
    <t>Se reporta como cumplida la actividad, con base en la implementación de ajustes tecnológicos en PILA desde enero de 2024. El resultado corresponde a una acción de impacto ejecutada en 2024.</t>
  </si>
  <si>
    <t xml:space="preserve">Se evidencia que la actividad está cumplida en la vigencia anterior. </t>
  </si>
  <si>
    <t>Fortalecer el aseguramiento en salud para el cuidado integral de toda la población, bajo el control y regulación del Estado a través de la definición de territorios para la gestión en salud.</t>
  </si>
  <si>
    <t>Memorando 2025310000142023 del 31/03/2025. https://minsaludcol.sharepoint.com/:b:/s/SubdireccindeRiesgosLaborales/ERUie-8jE9lHpAccY62No0ABay0b1fa3vKmOhiuH4BwXsw?e=v8kfqp</t>
  </si>
  <si>
    <t>Expedición acto administrativo para reorganización territorial del aseguramiento social.</t>
  </si>
  <si>
    <t>Un acto administrativo para reorganización territorial del aseguramiento social.</t>
  </si>
  <si>
    <t>Elaboración proyecto de resolución, en proceso de autorización para su publicación a comentarios de la ciudadanía, la cual se remitió a la Dirección Jurídica mediante memorando 2025310000142023 del 31/03/2025, el mismo fue devuelto por la Dirección Jurídica hasta tanto no se expida el proyecto de Decreto mediante el cual se adopta el Modelo de Salud Preventivo, Predictivo y Resolutivo.</t>
  </si>
  <si>
    <t>La dependencia se encuentra a la espera que se expida el proyecto de Decreto mediante el cual se adopta el Modelo de Salud Preventivo, Predictivo y Resolutivo.</t>
  </si>
  <si>
    <t>Se mantiene la instrucción dada por la Dirección Jurídica de no gestionar el acto administrativo, hasta tanto no se expida el proyecto de Decreto que adopte el Modelo de Salud Preventivo, Predictivo y  Resolutivo.</t>
  </si>
  <si>
    <t>No se reporta avance en el segundo trimestre de 2025. Se indica que el proyecto de resolución está en espera de la expedición del Decreto que adopta el Modelo de Salud Preventivo, Predictivo y Resolutivo.</t>
  </si>
  <si>
    <t>Se logra el cumplimiento del 100% de la acción teniendo en cuenta la expedición de la Resolución 00001789 del 4/09/2025 "por la cual se determinan las regiones y subregiones funcionales para la Gestión Territorial Integral de la Salud Pública y se establece la metodologia para su tipificación, organización y actualización en el marco del proceso de territorialización del Cuidado Integral de la salud en el Modelo de Salud Prevenmtivo, Predictivo y Resolución"</t>
  </si>
  <si>
    <t>La dependencia reporta para el tercer trimestre la meta cumplida al 100%, meta que venia rezagada del 2024.
Lo anterior teniendo en cuenta la expedición de la Resolución 00001789 del 4/09/2025</t>
  </si>
  <si>
    <t>Se reporta como cumplida la actividad, con la expedición de la Resolución 00001789 del 4/09/2025 "por la cual se determinan las regiones y subregiones funcionales para la Gestión Territorial Integral de la Salud Pública y se establece la metodologia para su tipificación, organización y actualización en el marco del proceso de territorialización del Cuidado Integral de la salud en el Modelo de Salud Prevenmtivo, Predictivo y Resolución"</t>
  </si>
  <si>
    <t>La dependencia reporta para el tercer trimestre la meta cumplida al 100%,  meta que venia rezagada del 2024.
Lo anterior teniendo en cuenta la expedición de la Resolución 00001789 del 4/09/2025- Lilian Alvarez Mercado- Actualiza</t>
  </si>
  <si>
    <t>Reglamentar el mecanismo que permite el recaudo de los recursos por parte de los fondos de salud de las universidades publicas.</t>
  </si>
  <si>
    <t>Acto administrativo expedido</t>
  </si>
  <si>
    <t>Un Acto administrativo expedido</t>
  </si>
  <si>
    <t>Se logra el cumplimiento del 100% de la acción teniendo la expedición de la Resolución 1271 del 14 de agosto de 2023 se modificó el Anexo Técnico 2 de la Resolución 2388 de 2016, asignando los códigos de las universidades con régimen especial en salud y de esta forma permitir el recuado de los aportes de sus afiliados cuando tienen ingresos adicionales y de sus conyuges o compañeros permanentes cuando tienen una relación laboral.  Desde el 1 de septiembre de 2023, se encuentra ajustada la plataforma tecnológica de los Operadores de Información de la Planilla Integrada de Liquidación de Aportes - PILA, para permitir el recaudo de las universidadades con regimen especial en salud, beneficiando diez (10) universidades públicas.</t>
  </si>
  <si>
    <t>La actividad no estaba programada para 2025, pero se reporta como cumplida con base en una resolución expedida en 2023.</t>
  </si>
  <si>
    <t>Incrementar cobertura en salud para la población jóven no afiliados al Sistema de Seguridad Social</t>
  </si>
  <si>
    <t>Tablero de control población joven (14 a 28 años) no asegurada https://app.powerbi.com/view?r=eyJrIjoiYTA2NDEwZTAtYThmNS00MjJhLWFjMzEtZmY3MzgyN2Y5OGQwIiwidCI6ImJmYjdlMTNhLTdmYjctNDAxNi04MzBjLWQzNzE2ZThkZDhiOCJ9</t>
  </si>
  <si>
    <t>Cobertura de afiliación en salud jóvenes de 14 a 28 años con encuesta sisben IV-A, B, C</t>
  </si>
  <si>
    <t>Porcentaje de jovenes entre 14 y 28 años afiliados al SGSSS</t>
  </si>
  <si>
    <t>A partir de la información de población no afiliada entre 14 y 28 años, se evidenció que al 31/12/2022 existían 58,110 personas con encuesta del Sisbén y sin afiliación en el SGSSS. Con corte a marzo de 2025 se evidencia un avance de afiliación de esta población de 47.710 personas en este rango de edad, esto corresponde a un acumulado del 82,10% jóvenes afiliados en salud. link https://app.powerbi.com/view?r=eyJrIjoiMmIxZGI1NDQtN2MwZi00MTdmLThmMjItM2ZlYjQxNDE1NWFmIiwidCI6ImJmYjdlMTNhLTdmYjctNDAxNi04MzBjLWQzNzE2ZThkZDhiOCJ9</t>
  </si>
  <si>
    <t>Se reporta un avance acumulado del 82,10% en la afiliación de jóvenes entre 14 y 28 años, Aunque el resultado es positivo, se recomienda ajustar el reporte para que refleje el avance específico del trimestre frente a la meta anual, evitando presentar el acumulado como si fuera cumplimiento del periodo. Esto permitirá una trazabilidad más precisa del indicador.</t>
  </si>
  <si>
    <t>A partir de la información de población no afiliada entre 14 y 28 años, se evidenció que al 31/12/2022 existían 58,110 personas con encuesta del Sisbén y sin afiliación en el SGSSS. Con corte a junio de 2025 se evidencia un avance de afiliación de esta población de 48,338 personas en este rango de edad, esto corresponde a un acumulado del 83,18% jóvenes afiliados en salud.</t>
  </si>
  <si>
    <t>Se reporta un avance acumulado del 83,18% en la afiliación de jóvenes entre 14 y 28 años, superando ampliamente la meta anual del 20%. Aunque el resultado es positivo, se recomienda ajustar el reporte para que refleje el avance específico del trimestre frente a la meta anual, evitando presentar el acumulado como si fuera cumplimiento del periodo. Esto permitirá una trazabilidad más precisa del indicador.</t>
  </si>
  <si>
    <t>A partir de la información de población no afiliada entre 14 y 28 años, se evidenció que al 31/12/2022 existian 58.110 personas con encuesta del Sisbén y sin afiliación en el SGSSS. Con corte a septiembre de 2025 se evidencia un avance de afiliación de esta población de 48.971 personas en este rango de edad, esto corresponde a un acumulado del 84,27% jovenes afilidos en salud.</t>
  </si>
  <si>
    <t>La dependencia reporta para el tercer trimestre un avance acomulado de 84,27% en la afiliación de jovenes entre 14 y 28 años. Luego de ajustar la manera de definir sus porcentajes se observa un cumplimiento favorable de la misma.</t>
  </si>
  <si>
    <t xml:space="preserve">* Capacitación digital: Publicación de tutoriales y plantillas en la base de conocimiento para registro, asignación de roles y carga masiva de productos. </t>
  </si>
  <si>
    <t>La dependencia reporta para el cuarto trimestre un avance de 85,09% sobre la meta establecida en la afiliación de jovenes entre 14 y 28 años. para un cumplimiento al cierre de la vigencia del 106%</t>
  </si>
  <si>
    <t>Lilian Maria Alvarez Mercado 12-08-2025</t>
  </si>
  <si>
    <t>Rdicado salida: 2025121000492113</t>
  </si>
  <si>
    <t>MINISTERIO DE SALUD Y PROTECCIÓN SOCIAL - DIRECCIÓN DE DESARROLLO TALENTO HUMANO EN SALUD</t>
  </si>
  <si>
    <t>DIRECCIÓN DE DESARROLLO TALENTO HUMANO EN SALUD</t>
  </si>
  <si>
    <t>1. Talento humano.</t>
  </si>
  <si>
    <t>1.1 Politica de gestión estrategica del talento humano.</t>
  </si>
  <si>
    <t>Implementar la nueva política de talento humano en salud, con enfoque en derechos humanos, género, mejoramiento de la retención, la cobertura y distribución del talento humano en el territorio nacional, de acuerdo con el plan de implementación de la política.</t>
  </si>
  <si>
    <t>Resolución de adopción de la Política Pública del THS firmada por el Ministro; memorandos de concepto favorable de OAPES</t>
  </si>
  <si>
    <t>Plan decenal para implementación de la política de talento humano en salud</t>
  </si>
  <si>
    <t>(No de acciones implementadas en la vigencia / No de acciones programadas para la vigencia)*100</t>
  </si>
  <si>
    <t>En el mes de febrero de 2025 se realizó la presentación de la Política Pública del THS y sus documentos al director encargado de la Dirección de Desarrollo del Talento Humano en Salud. Posteriormente, se realizó la radicación de los documentos de la Política Pública del THS y sus anexos a la Oficina Asesora de Planeación y Estudios Sectoriales (OAPES) radicado 2025253000123223 y a la Dirección Jurídica con radicado 2025253000123233 de acuerdo con el procedimiento de formulación. Adicionalmente, se recibe el día 28 de marzo del año en curso recomendaciones de forma de OAPES al documento técnico de la Política pública y al proyecto de resolución, por lo tanto, en la formulación de la política se cuenta con 86,6% de avance paso 13 del procedimiento de formulación de políticas, se requiere la adopción para dar trámite a la implementación</t>
  </si>
  <si>
    <t>Sandra Herrera Sabogal</t>
  </si>
  <si>
    <t xml:space="preserve">De  acuerdo con la nformación reportada por la depencia lo reportado es un avance importante en la formulación, pero no representa aún cumplimiento del indicador, dado que la política no ha sido adoptada ni se han iniciado acciones de implementación, sin embargo se espera que el proximo trimestre pueda darse el cumplimiento total de la meta teniendo en cuenta el avance significativo el el primer trimestre No se tienen metas rezagadas
</t>
  </si>
  <si>
    <t xml:space="preserve">El Viceministro de Salud Público aprobó la Política Pública del THS y remitió a la Dirección Jurídica los documentos. La Oficina Asesora de Planeación y Estudios Sectoriales (OAPES) dio concepto POSITIVO de la metodología y de los documentos técnicos construidos entorno a la Política Pública del THS, mediante memorando virtual 2025120000230713. El día 27 de Junio del año en curso por medio de memorando virtual 2025110000391013 la Dirección Jurídica dió aval a los documentos de la Política Pública del THS, la cual actualmente está en el despacho del Ministro para firma. 
Actualmente el equipo de la Dirección de Desarrollo del THS junto con las agremiaciones de enfermería se avanza en la construcción del informe de avance en la implementación de la Política Nacional de Talento Humano de Enfermería, teniendo en cuenta las recomendaciones dadas por OAPES. De igual forma, se adelantan la búsqueda de recursos para dos proyectos: i) estimación de la ratio de enfermería por cada uno de los servicios de salud en la atención intramural según niveles de complejidad y otras características diferenciales, ii) fortalecimiento del rol y del liderazgo de enfermería en la atención de personas y familias en las Instituciones Prestadoras de Servicios de Salud priorizadas.
</t>
  </si>
  <si>
    <t>Se constata que, aunque se avanzó en la aprobación técnica y jurídica de la Política Pública del THS (concepto positivo OAPES, aval Jurídica y remisión a Despacho para firma), no se ejecutaron acciones de implementación porque la adopción oficial quedó pendiente de firma del Ministro; sin este acto administrativo no se pueden iniciar actividades del plan decenal. Por ello se reporta 0% de cumplimiento para reflejar el rezago real frente a lo programado para la vigencia. Se recomienda priorizar la firma de la Resolución de adopción y la activación inmediata de las primeras acciones, asegurando recursos financieros y cronograma detallado.</t>
  </si>
  <si>
    <t>En el mes de Julio se adoptó la Política Pública del THS mediante la resolución 1444 de 2025 una vez obtenida la aprobación final de la Dirección Jurídica y los requisitos administrativos para la adopción del acto administrativo. Desde la adopción de la Política Pública se avanza en la puesta en marcha de las acciones específicas priorizadas para el 2025 de acuerdo con los grupos de trabajo establecidos y el plan de implementación de la politica.</t>
  </si>
  <si>
    <t>Sandra Herrera</t>
  </si>
  <si>
    <t>Durante el tercer trimestre se adoptó formalmente la Política Pública del Talento Humano en Salud mediante la Resolución 1444 de 2025, lo cual constituye un hito institucional clave. No obstante, el indicador mide acciones de implementación, y la descripción del avance no evidencia aún actividades operativas iniciadas. Planeación recomienda ajustar la redacción del avance para reflejar que la cifra corresponde al acto de adopción y no a ejecución de acciones específicas. Además, se sugiere adjuntar cronograma, soportes y avances documentados que evidencien la puesta en marcha real del plan decenal. Se requiere seguimiento cercano para verificar implementación efectiva en el T4.</t>
  </si>
  <si>
    <t xml:space="preserve">Durante el 2025, la Dirección de Desarrollo del Talento Humano en Salud formuló la Política Pública del Talento Humano en Salud, incorporando enfoques de derechos humanos, género y equidad territorial, con énfasis en la retención, cobertura y distribución del talento humano en el país, la cual fue adoptada mediante la Resolución 1444 de 2025, en articulación con los sectores competentes y conforme a la normatividad vigente; en el marco de su plan de implementación, la Dirección avanzó en la puesta en marcha de esta política mediante el desarrollo de acciones estratégicas como el rediseño normativo del servicio social obligatorio, la actualización de los lineamientos de la relación docencia-servicio, la construcción de orientaciones para la formación integral y la implementación del Modelo Integral de Planificación y Gestión del Talento Humano en Salud en entidades territoriales priorizadas, fortaleciendo la gobernanza y la distribución equitativa del talento humano en el territorio nacional.
</t>
  </si>
  <si>
    <t>Sandra Contreras</t>
  </si>
  <si>
    <t>Durante el cuarto trimestre de 2025 se culminó el cumplimiento de la meta anual de la Acción 38, con la adopción formal de la Política Pública de Talento Humano en Salud mediante la Resolución 1444 de 2025 y el inicio de las acciones previstas en su plan de implementación. En este periodo se adelantaron actuaciones concretas orientadas al rediseño normativo del Servicio Social Obligatorio, la actualización de los lineamientos de la relación docencia-servicio, la implementación del Modelo Integral de Planificación y Gestión del Talento Humano en Salud y la articulación institucional para la formalización laboral.
Planeación valida que estas acciones corresponden al alcance del indicador definido para la vigencia 2025, por lo cual se reconoce un cumplimiento del 100 % de la meta anual, precisando que la implementación integral de la política continuará desarrollándose de manera progresiva en vigencias posteriores.</t>
  </si>
  <si>
    <t>5. Fortalecer las capacidades institucionales y financieras del sector salud.</t>
  </si>
  <si>
    <t>Formular e implementar mecanismos de articulación de las medicinas y terapias alternativas y complementarias (MTAC) con el Sistema de Salud</t>
  </si>
  <si>
    <t>Borrador del plan actualizado; documentos de ajustes técnicos revisados; comunicaciones internas que evidencien la gestión de la contratación del profesional; enlace web oficial del lineamiento vigente; acta de reuniones preliminares</t>
  </si>
  <si>
    <t>Plan de  implementación del lineamiento para la articulación de las medicinas y terapias alternativas y complementarias (MTAC) con el Sistema de Salud</t>
  </si>
  <si>
    <t>Se mantiene la meta rezagada por cuanto no se ha realizado la contratación del profesional que de continuidad en las acciones de actuilización del lineamiento técnico</t>
  </si>
  <si>
    <t>La meta continúa rezagada debido a la no contratación del profesional responsable de dar continuidad a las acciones de actualización del lineamiento técnico. No obstante, se reconoce que la Dirección ha adelantado ajustes al documento, lo cual evidencia voluntad institucional, pero no garantiza aún el cumplimiento de la meta en términos operativos.</t>
  </si>
  <si>
    <t>Desde la Dirección de Desarrollo de Talento Humano en Salud no se tienen avances adicionales en este semestre sobre esta acción, ya que no se logró darle continuidad al contrato de prestación de servicios que se tiene en el proyecto de inversión para ese propósito. Adicionalmente está pendiente la formalización por parte de la alta dirección del Ministerio para incluir la mesa funcional de medicinas y terapias alternativas y complementarias (MTAC) en la estructura administrativa y garantizar su funcionamiento, la delegación de funcionarios, así como la implementación y actualización de los lineamientos para la articulación de las MTAC en el Sistema de Salud, disponibles en el siguiente enlace: https://www.minsalud.gov.co/sites/rid/Lists/BibliotecaDigital/RIDE/VS/TH/lineamientos-mtac-sgsss.pdf
Para el siguiente semestre (2025-2) se realizó una alianza estratégica con la oficina en Colombia de la Organización Panamericana de la Salud (OPS) que permitirá contar con el apoyo técnico necesario en la actualización de los citados lineamientos, convocando la participación de las dependencias involucradas.</t>
  </si>
  <si>
    <t>Se evidencia que no se ejecutaron acciones programadas ya que no se logró renovar el contrato de prestación de servicios para dar continuidad a la actualización y ejecución del lineamiento técnico, además no se concretó la formalización de la mesa funcional de MTAC, clave para garantizar equipo técnico y articulación con dependencias. Por esta razón se deja 0%, reflejando que sí estaba programada ejecución mínima en este periodo que no se materializó. Se recomienda formalizar la mesa funcional, designar responsables y activar tareas de actualización aprovechando la cooperación técnica con OPS pactada para el segundo semestre.</t>
  </si>
  <si>
    <t>En desarrollo de este componente, la DDTHS lideró la construcción de los perfiles y competencias del talento humano en salud en medicinas alternativas, los cuales se encuentran publicados en la sala temática sobre medicinas alternativas del Observatorio de Talento Humano en Salud, disponible en el siguiente enlace:
🔗 Observatorio de Talento Humano – MTAC
Dichos perfiles constituyen el producto principal que sustenta un gran avance de ejecución de la acción estratégica, ya que representan el cumplimiento total de las responsabilidades asignadas a esta Dirección en el marco de la política de articulación de las MTAC.
Las actividades pendientes —como la implementación y aplicación de los perfiles— no dependen directamente del Ministerio, sino de las instituciones de educación superior (IES), que en ejercicio de su autonomía deben incorporar estos referentes en sus programas académicos. La DDTHS realiza el seguimiento correspondiente a través del análisis de pertinencia de nuevos programas, conforme al artículo 98 de la Ley 1438 de 2011.
Adicionalmente, estos perfiles orientan la gestión de los oferentes de formación continua, así como los procesos de selección, vinculación y fortalecimiento de condiciones laborales del talento humano en salud en el ámbito de las MTAC. Cabe resaltar que el Sistema Nacional de Formación Continua del Talento Humano en Salud (Decreto 376 de 2022) aún no cuenta con un mecanismo nacional de registro o control de calidad sobre dichas acciones formativas.
Por tanto, el avance reportado refleja el cumplimiento efectivo del alcance funcional de la DDTHS, quedando pendiente únicamente la ejecución de actividades bajo responsabilidad y competencia de otras dependencias del Ministerio y de actores externos del sistema de salud y educativo.</t>
  </si>
  <si>
    <t>Si bien se valora el esfuerzo técnico y la articulación con actores clave como la OPS, el avance reportado no refleja ejecución de acciones específicas del plan de implementación definido para 2025, ni se relaciona de forma directa con el indicador establecido (número de acciones implementadas frente a las programadas). Además, no se cumplió con condiciones habilitantes como la contratación del profesional ni la formalización de la mesa funcional. Por ello, se sugiere mantener el avance en 0%, e implementar un cronograma operativo con entregables verificables que permitan medir avances progresivos en lo que resta del año.</t>
  </si>
  <si>
    <t xml:space="preserve">Durante el cuarto trimestre no se registraron avances significativos adicionales, toda vez que los perfiles y competencias del talento humano en salud en medicinas alternativas ya se encuentran construidos y publicados, cumpliendo plenamente con el alcance funcional de la DDTHS. Las acciones pendientes corresponden a la implementación y aplicación de dichos perfiles por parte de las instituciones de educación superior y otros actores del sistema, sobre las cuales esta Dirección mantiene el seguimiento respectivo, en el marco de sus competencias.
</t>
  </si>
  <si>
    <t>La meta anual para la vigencia 2025 correspondía a la implementación de acciones del plan para la articulación de las medicinas y terapias alternativas y complementarias (MTAC) con el Sistema de Salud. Al cuarto trimestre, la dependencia reporta gestiones técnicas y de articulación institucional, así como ajustes preliminares a documentos existentes; sin embargo, no se evidencia la ejecución de acciones de implementación conforme al indicador definido. Persisten condiciones habilitantes no cumplidas, como la contratación del profesional técnico y la formalización de la mesa funcional MTAC. En consecuencia, el avance físico verificable se mantiene en 0 %. Se recomienda estructurar un cronograma operativo con acciones implementables, responsables y recursos definidos para garantizar ejecución efectiva en la siguiente vigencia.</t>
  </si>
  <si>
    <t>“Lineamiento actualizado para articulación de medicinas y terapias alternativas y complementarias (MTAC) con el Sistema de Salud, actualizado y publicado.”</t>
  </si>
  <si>
    <t>Lineamiento actualizado para la articulación de las medicinas y terapias alternativas y complementarias (MTAC) con el Sistema de Salud</t>
  </si>
  <si>
    <t>Lineamiento actualizado y publicado</t>
  </si>
  <si>
    <t>Se mantiene la meta rezagada por cuanto no se ha realizado la contratación del profesional que de continuidad en las acciones de actualización del lineamiento técnico que con llevan a su posterior implementación</t>
  </si>
  <si>
    <t xml:space="preserve">La meta permanece rezagada en el primer trimestre de 2025, dado que no se ha efectuado la contratación del profesional requerido para continuar con las acciones de actualización del lineamiento técnico, condición necesaria para avanzar hacia su implementación. En este periodo no se evidencia progreso real en la ejecución de la meta correspondiente a la actual vigencia, lo cual podría comprometer el cumplimiento del cronograma establecido.
</t>
  </si>
  <si>
    <t>Se valida que la meta permanece rezagada ya que no se ejecutaron actividades parciales de revisión y actualización del lineamiento técnico, debido a la falta de continuidad en la contratación del profesional y a la no formalización de la mesa funcional MTAC. Aunque la meta final es un solo producto (1 lineamiento actualizado y publicado), el cronograma sí contemplaba avances intermedios este semestre. Por eso corresponde dejar 0% y no NA, reflejando rezago real frente a lo planificado. Se recomienda formalizar la mesa funcional, reactivar la contratación técnica y operacionalizar la alianza con OPS para garantizar avance efectivo en la segunda mitad de la vigencia.</t>
  </si>
  <si>
    <t>Durante el periodo de seguimiento, la dirección ha realizado acciones de acompañamiento y articulación con la Organización Panamericana de la Salud (OPS), en el marco de la estrategia mundial de medicina tradicional de la OMS, con el propósito de incorporar su apoyo técnico en la revisión y actualización de los lineamientos. Estas acciones permitieron consolidar insumos técnicos y metodológicos que fortalecen la actualización y socialización del documento con las dependencias responsables de su implementación, promoviendo la coordinación institucional conforme a lo establecido en el Decreto 4107 de 2011. Los productos generados, las reuniones técnicas y los soportes del proceso evidencian un avance sustancial que representa el cumplimiento de los compromisos de la DDTHS, quedando pendiente únicamente la validación y adopción final del lineamiento por parte de las demás áreas competentes.</t>
  </si>
  <si>
    <t>Aunque se reconoce el trabajo técnico y de articulación interinstitucional adelantado, el indicador definido exige como producto final un lineamiento actualizado y oficialmente publicado, el cual aún no se encuentra disponible. Por tanto, el avance reportado (92%) no se ajusta a los criterios técnicos del indicador, y se recomienda mantener el avance en 0%. Se sugiere estructurar un cronograma de trabajo con hitos verificables (borrador validado, concepto jurídico, adopción) que permita evidenciar avances parciales con soporte documental.</t>
  </si>
  <si>
    <t>Finalmente, en coordinación con el Grupo de Puertos, Aeropuertos y Pasos de Frontera (PAPF), se determinó continuar con la  salida paulatina y gradual en los distintos puntos de atención, que se realizará en la vigencia 2026.</t>
  </si>
  <si>
    <t>La meta anual para la vigencia 2025 correspondía a contar con un lineamiento MTAC actualizado y oficialmente publicado. Al cuarto trimestre, la dependencia reporta acciones de acompañamiento técnico y articulación con la OPS orientadas a la revisión del documento; no obstante, el producto final definido en el indicador no se encuentra actualizado ni publicado. En consecuencia, no se evidencia cumplimiento de la meta, y el avance físico verificable se mantiene en 0 %. Se recomienda definir un cronograma con hitos verificables (borrador validado, concepto jurídico y publicación) que permita materializar el producto en la siguiente vigencia.</t>
  </si>
  <si>
    <t>MINISTERIO DE SALUD Y PROTECCIÓN SOCIAL - DIRECCIÓN DE EPIDEMIOLOGÍA</t>
  </si>
  <si>
    <t>Leonardo Gomez Gonzalez</t>
  </si>
  <si>
    <t>DIRECCIÓN DE EPIDEMIOLOGÍA</t>
  </si>
  <si>
    <t>4. Evaluación de resultados.</t>
  </si>
  <si>
    <t xml:space="preserve">4.1 Politica de seguimiento y evaluación institucional. </t>
  </si>
  <si>
    <t>Realizar el seguimiento a la gestión de los laboratorios de salud pública y emitir los lineamientos frente a los requerimientos</t>
  </si>
  <si>
    <t>Informe de la Red Nacional Laboratorios</t>
  </si>
  <si>
    <t>Informe anual de la gestión</t>
  </si>
  <si>
    <r>
      <t xml:space="preserve">Informe </t>
    </r>
    <r>
      <rPr>
        <b/>
        <sz val="10"/>
        <rFont val="Calibri"/>
        <family val="2"/>
        <scheme val="minor"/>
      </rPr>
      <t>ANUAL</t>
    </r>
    <r>
      <rPr>
        <sz val="10"/>
        <rFont val="Calibri"/>
        <family val="2"/>
        <scheme val="minor"/>
      </rPr>
      <t xml:space="preserve"> de gestión de los Laboratorios de Salud Pública 2022</t>
    </r>
  </si>
  <si>
    <t>(Número de informe de gestión recibidos de los LSP /número total de LSP del país)*100</t>
  </si>
  <si>
    <t>Los informes de gestión de los Laboratorios de Salud Püblica, se solicitan cada semestre, por lo que se recibirán los del primer semestre de 2025 en julio de 2025. Durante el primer trimestre de 2025 se realizó la revisión y análisis de los informes de gestión del segundo semestre de 2024.</t>
  </si>
  <si>
    <t>Javier Rios Plata
Grupo de Vigilancia en Salud Pública</t>
  </si>
  <si>
    <t>Meta de cumplimiento anual pero la medición se realiza semestralmente, según lo reportado en este trimestre se entregan los resultados del segundo semestre de 2024. No se reporta avance en la meta en este trimestre</t>
  </si>
  <si>
    <t xml:space="preserve">
Los informes de gestión de los Laboratorios de Salud Püblica, se solicitan cada semestre, por lo que se recibirán los del primer semestre de 2025 en julio de 2025. Durante el primer trimestre de 2025 se realizó la revisión y análisis de los informes de gestión del segundo semestre de 2024.
</t>
  </si>
  <si>
    <t>Meta de cumplimiento anual, se espera para el tercer trimestre conocer los resultados de la medición del primes semestre de 2025, por lo tanto no se reporta avance en la meta en este trimestre</t>
  </si>
  <si>
    <t xml:space="preserve">Se revisó los informes recibidos por parte de los LSP para generar el informe correspondiente y lograr la revisión y análisis para el último trimestre de 2025. </t>
  </si>
  <si>
    <t xml:space="preserve">Meta de cumplimiento anual, Se reporta avance cualitatio se epsran los resusltados y el analisi en el ultimo trimestre </t>
  </si>
  <si>
    <t>Se realizó la compilación y análisis de los informes de los LDPS</t>
  </si>
  <si>
    <t>De acuerdo ala descripcion en los avances se da ciumplmimneto a la meta del periodo, es de anotar que es responsabilidad de la DED salvafguardar los soportes o elas evidencias que den cuenta de la realizacion de esta actividad</t>
  </si>
  <si>
    <t>Oscar Rincon. 09-07-2025</t>
  </si>
  <si>
    <t>Lineamientos de diseño para la organización físico – funcional de los Laboratorios de Salud Pública</t>
  </si>
  <si>
    <t>2 lineamientos realizados</t>
  </si>
  <si>
    <t>Fortalecimiento de la Red Nacional de Laboratorios</t>
  </si>
  <si>
    <t>Total de lineamientos actualizados y/o generados</t>
  </si>
  <si>
    <t xml:space="preserve">Durante el primer trimestre de 2025, se realizó la revisión y el análisis de los 33 informes de gestión del segundo semestre de 2024. Como resultado de este análisis, se detectaron debilidades en 13 laboratorios de salud púlbica, a los cuales se les solicitó acciones de mejora (13 LSP que desarrollan acciones de mejora/13 LSP con requerimientos de acciones de mejora por parte del MSPS generadas del análisis de los informes de gestión).  El seguimiento de cumplimiento de estas acciones se realizará a partir segundo trimestre de 2025. 
</t>
  </si>
  <si>
    <t>Segun lo indicado, por la dependencia se realizaron los análisis correspondientes y se logró  formular las acciones de mejora de las debilidades encontradas</t>
  </si>
  <si>
    <t xml:space="preserve">Durante el segundo trimestre de 2025, se comenzó a realizar seguimiento de cumplimiento de las acciones contempladas en los planes de presentados por los 13 laboratorios departamentales de salud pública que los presentaro. </t>
  </si>
  <si>
    <t>Según lo reportado, la dependencia hizo seguimientoa las aciones de mejora formuladas en el primer trimestre pero no describe las acciones de este segundo trimestre a pesar de incrementar la meta de cumplimiento al 100%</t>
  </si>
  <si>
    <t>En el segundo trimestre se completó la meta de dos lineamiento sobre laboratorios elaborados, por lo que se cumpli la meta anual, para le tercer trimestre, por lo que le avance cuantitativo es ceo pero 100% en el porcentaje de cumplimiento.</t>
  </si>
  <si>
    <t>Segun lo reportado se cumplio con la meta anual en el trmiestre anterior por lo que el avance de cumplimetno es del 100%</t>
  </si>
  <si>
    <t>Según lo reportadod la meta se cumplio en el segundo trimestre de 2025</t>
  </si>
  <si>
    <t>La meta fue cumplida en segundo semestre por que ya se habia dado cumplimiento a esta actividad</t>
  </si>
  <si>
    <t>Informes de gestión de la vigencia anterior</t>
  </si>
  <si>
    <t>Informe de gestión del seguimiento</t>
  </si>
  <si>
    <r>
      <t xml:space="preserve">Fortalecimiento </t>
    </r>
    <r>
      <rPr>
        <b/>
        <sz val="10"/>
        <rFont val="Calibri"/>
        <family val="2"/>
        <scheme val="minor"/>
      </rPr>
      <t>ANUAL</t>
    </r>
    <r>
      <rPr>
        <sz val="10"/>
        <rFont val="Calibri"/>
        <family val="2"/>
        <scheme val="minor"/>
      </rPr>
      <t xml:space="preserve"> de los Laboratorios de Salud Pública</t>
    </r>
  </si>
  <si>
    <t>Número de Laboratorios de Salud Pública que desarrollan acciones de mejoramiento / Número total de Laboratorios de Salud Pública con requerimientos de acciones de mejora por parte del MSPS generadas del análisis de los informes de gestión *100</t>
  </si>
  <si>
    <t>Se está elaboarando un lineamiento  para la gestión de los Laboratorios de Salud Pública y una guía para su seguimiento. Se ha avanzado en un 25%.</t>
  </si>
  <si>
    <t>Meta de cumplimiento anual. se reporta avance del 25% en este trimestre</t>
  </si>
  <si>
    <t>Se realizaron los Lineamientos de gestión de los Laboratorios de Salud Pública y 
- Guía para el seguimiento a la gestión de los Laboratorios de Salud Pública</t>
  </si>
  <si>
    <t>Meta de cumplimiento anual. No se reporta avance en este trimestre</t>
  </si>
  <si>
    <t>Durante el tercer trimestre de 2025, se continuo con revisión, seguimiento y el análisis de los 13 informes de gestión enviados. Como resultado de este análisis, se detectaron debilidades en 13 laboratorios de salud púlbica, a los cuales se les solicitó acciones de mejora (13 LSP que desarrollan acciones de mejora/13 LSP con requerimientos de acciones de mejora por parte del MSPS generadas del análisis de los informes de gestión).  El seguimiento de cumplimiento de estas acciones se realizará a partir segundo trimestre de 2025, el cual finalizará en el cuarto trimestre de 2025, en el que se pordrá revisar y observar el cumplimiento del plan de acción</t>
  </si>
  <si>
    <t>Meta de cumplimiento anual, se reporta avance cualitativo acorde con con la meta</t>
  </si>
  <si>
    <t>Se realizó el seguimiento de cada uno de los rquerimientos de los 13 LSP y se genero el excel con los resultados</t>
  </si>
  <si>
    <t>Contribuir al fortalecimiento de la seguridad sanitaria del país a través de la generación de capacidades en puntos de entrada de forma intersectorial</t>
  </si>
  <si>
    <t>Evaluación de capacidades básicas en puntos de entrada de 2023</t>
  </si>
  <si>
    <r>
      <t xml:space="preserve">Fortalecimiento </t>
    </r>
    <r>
      <rPr>
        <b/>
        <sz val="10"/>
        <rFont val="Calibri"/>
        <family val="2"/>
        <scheme val="minor"/>
      </rPr>
      <t>ANUAL DE LAS</t>
    </r>
    <r>
      <rPr>
        <sz val="10"/>
        <rFont val="Calibri"/>
        <family val="2"/>
        <scheme val="minor"/>
      </rPr>
      <t xml:space="preserve"> capacidades básicas de los puntos de entrada al país</t>
    </r>
  </si>
  <si>
    <t>Informe Anual nacional de las capacidades basicas de los puntos de entrada de Colombia</t>
  </si>
  <si>
    <t>Se avanzó en un 25% en el seguimiento de las capacidades básicas de los puntos de entrada</t>
  </si>
  <si>
    <t>Se avanzó en otro 25% en el seguimiento de las capacidades básicas de los puntos de entrada</t>
  </si>
  <si>
    <t>El reporte de la meta es anual, sin embargo, se resalta que en el trimestres se realiza el seguimento de las capacidades básicas de los puntos de entrada, con la finalidad d alcanzar el 100% en el cuarto trimestre, en el cual se observará el cumplimiento tortal de lo propuesto en los planes de acción para el mantenimiento y mejora de los PE</t>
  </si>
  <si>
    <t>Se realizo el seguimiento a las capacidades básicas de los PE del país, logrando el 100% de reporte de las capacidades básicas y su plans de acción 2025-2025</t>
  </si>
  <si>
    <t>Contribuir a la  Implementación del Plan Decenal de Salud Pública 2022-2031 a través de la planeación territorial y la gestión intersectorial.</t>
  </si>
  <si>
    <r>
      <t>Informe  trimestral de seguimiento</t>
    </r>
    <r>
      <rPr>
        <b/>
        <sz val="10"/>
        <rFont val="Calibri"/>
        <family val="2"/>
        <scheme val="minor"/>
      </rPr>
      <t xml:space="preserve"> al reporte</t>
    </r>
    <r>
      <rPr>
        <sz val="10"/>
        <rFont val="Calibri"/>
        <family val="2"/>
        <scheme val="minor"/>
      </rPr>
      <t xml:space="preserve"> de la planeación territorial.
Informe </t>
    </r>
    <r>
      <rPr>
        <b/>
        <sz val="10"/>
        <rFont val="Calibri"/>
        <family val="2"/>
        <scheme val="minor"/>
      </rPr>
      <t xml:space="preserve">anual </t>
    </r>
    <r>
      <rPr>
        <sz val="10"/>
        <rFont val="Calibri"/>
        <family val="2"/>
        <scheme val="minor"/>
      </rPr>
      <t>de seguimiento a acciones intersectoriales en el marco de la comisión intersectorial.</t>
    </r>
  </si>
  <si>
    <t>Este informe tiene como objetivo presentar las acciones de acompañamiento técnico realizadas a las entidades territoriales para apoyar la elaboración de sus planes territoriales de salud, garantizando su alineación con el Plan Decenal de Salud Pública (PDSP) 2022–2031 y su correspondiente reporte a través del mecanismo definido. Asimismo, se incorporan los avances alcanzados en este mismo sentido por parte de la Comisión Intersectorial de Salud Pública (CISP), como instancia clave en la articulación intersectorial, a través de las acciones desarrolladas en el marco de sus competencias.</t>
  </si>
  <si>
    <r>
      <t xml:space="preserve">Informe de  implementación del Plan Decenal de Salud Pública 2022-2031 a través de la planeación territorial  y </t>
    </r>
    <r>
      <rPr>
        <b/>
        <sz val="10"/>
        <rFont val="Calibri"/>
        <family val="2"/>
        <scheme val="minor"/>
      </rPr>
      <t>la acción intersectorial</t>
    </r>
    <r>
      <rPr>
        <sz val="10"/>
        <rFont val="Calibri"/>
        <family val="2"/>
        <scheme val="minor"/>
      </rPr>
      <t>.</t>
    </r>
  </si>
  <si>
    <r>
      <t xml:space="preserve">A. Informe  trimestral de seguimiento </t>
    </r>
    <r>
      <rPr>
        <b/>
        <sz val="10"/>
        <rFont val="Calibri"/>
        <family val="2"/>
        <scheme val="minor"/>
      </rPr>
      <t xml:space="preserve">al reporte </t>
    </r>
    <r>
      <rPr>
        <sz val="10"/>
        <rFont val="Calibri"/>
        <family val="2"/>
        <scheme val="minor"/>
      </rPr>
      <t>de la planeación territorial. 
B. Informe</t>
    </r>
    <r>
      <rPr>
        <b/>
        <sz val="10"/>
        <rFont val="Calibri"/>
        <family val="2"/>
        <scheme val="minor"/>
      </rPr>
      <t xml:space="preserve"> anual </t>
    </r>
    <r>
      <rPr>
        <sz val="10"/>
        <rFont val="Calibri"/>
        <family val="2"/>
        <scheme val="minor"/>
      </rPr>
      <t>de seguimiento a acciones intersectoriales en el marco de la comisión intersectorial.</t>
    </r>
  </si>
  <si>
    <t xml:space="preserve">Informe de implementación de Plan Decenal de Salud Pública 2022-2031:
Se realizaron asistencias técnicas en las modalidades virtual y presencial alcanzando una cobertura del 100% de las entidades territoriales Departamentales y  Distritales, con el objeto de fortalecer capacidades del talento humano en los procesos de planeación integral para la salud desde la implementación del PDSP a nivel territorial, abordando los elementos base para la definición adecuada de los núcleos de inequidad sociosanitaria, la definición de prioridades y su articulación en la formulación coherente del Plan de Acción en Salud territorial que se refleje en la coherencia y pertinencia en el PAS elaborado para la vigencia 2025. 
Como resultado del proceso se cuenta con las matrices cargadas a través del portal web PDSP realizada por parte de las entidades territoriales para la vigencia 2025.
Se realizó la I sesión del comité técnico de la Comisión Intersectorial de Salud Pública en el mes de marzo,  donde se realiza el ejercicio de alineación de las actividades del Plan de Acción Intersectorial propuesto por las entidades en 2024 en el marco de las prioridades definidas en la última sesión de la CISP para avanzar en el trabajo del año 2025.
</t>
  </si>
  <si>
    <t>Andrea Johanna Avella Tolosa Grupo de Planeación de la Salud Pública</t>
  </si>
  <si>
    <t>Se cumplió con la meta en el trimestre, se dio cobertura en asistencia a todoas las etidades territoriales</t>
  </si>
  <si>
    <t>Informe de implementación de Plan Decenal de Salud Pública 2022-2031:
Se llevaron a cabo asistencias técnicas en las modalidades virtual y presencial, logrando una cobertura del 100% de las entidades territoriales departamentales y distritales. El objetivo fue fortalecer las capacidades del talento humano en los procesos de planeación integral para la salud, en el marco de la implementación del Plan Decenal de Salud Pública a nivel territorial. Durante estas asistencias se abordaron los elementos fundamentales para el uso, análisis y disposición de la información, con el fin de facilitar análisis que permitan una adecuada planeación territorial en salud, alineada con las prioridades identificadas. Asimismo, se realizó la revisión y retroalimentación del reporte de información conforme a lo planeado, identificando acciones de mejora para su implementación en los territorios.
Como resultado de este proceso, se cuenta con las matrices diligenciadas y cargadas por parte de las entidades territoriales a través del portal web del PDSP, correspondientes a la vigencia 2025.
Adicionalmente, se llevó a cabo la I sesión de la Comisión Intersectorial de Salud Pública y la II sesión de su Comité Técnico, con la participación de 16 y 18 de las 22 entidades miembro de dichas instancias, respectivamente. En estas sesiones se presentaron las acciones del Plan de Acción Intersectorial de la CISP, así como la propuesta del mecanismo de seguimiento para el año 2025. Además, se abordó el tema de la intersectorialidad desde la perspectiva de los Determinantes Sociales en Salud y se socializó el Plan Nacional de Salud Rural.</t>
  </si>
  <si>
    <t>Informe de implementación de Plan Decenal de Salud Pública 2022-2031:
Se desarrollaron asistencias técnicas en modalidades virtual y presencial, logrando una cobertura del 100% de las entidades territoriales departamentales y distritales. Estas acciones tuvieron como propósito fortalecer las capacidades del talento humano en los procesos de planeación integral para la salud a nivel territorial, en el marco de la implementación del Plan Decenal de Salud Pública 2022–2031 (PDSP).
En el desarrollo de las asistencias técnicas se abordaron temas clave como el uso de la investigación acción participativa y la cartografía social en salud pública para la construcción del Análisis de Situación de Salud (ASIS), promoviendo procesos analíticos más participativos y contextualizados que contribuyen a una planeación territorial coherente y alineada con las prioridades en salud de cada territorio.
De igual forma, se adelantaron acciones orientadas al fortalecimiento de capacidades de las Entidades Administradoras de Planes de Beneficios (EAPB), en relación con el análisis de las condiciones de salud de la población afiliada, como insumo fundamental para la actualización del ASIS territorial y el inicio del proceso de planeación integral para la salud.
Como resultado de este proceso, se cuenta con las matrices de planeación diligenciadas y cargadas por las entidades territoriales a través del portal web del PDSP, así como con el reporte de las EAPB correspondiente a los archivos generados para la vigencia 2025.
Adicionalmente, se realizaron cuatro sesiones técnicas con siete de las veintidós entidades que conforman la Comisión Intersectorial de Salud Pública. Estas incluyeron encuentros con el Ministerio de Defensa, para orientar sobre el desarrollo y operación de la CISP; con la Cancillería, para vincular a Migración Colombia en el abordaje de temas de población migrante y refugiada; con el Ministerio de Cultura, Educación, Hacienda y el DNP, para revisar competencias intersectoriales en la reestructuración del Hospital San Juan de Dios; y con el Ministerio de Justicia y del Derecho, para definir acciones estratégicas intersectoriales bajo su liderazgo.
Finalmente, se participó en las mesas de Fortalecimiento hacia la Gobernanza en Salud desarrolladas en territorios priorizados, en articulación con la Superintendencia Nacional de Salud, promoviendo la coordinación interinstitucional y la incorporación del enfoque territorial en la gestión de la salud pública.</t>
  </si>
  <si>
    <t>se cumple con el el registro cuantitativo y cualitativo que da cuenta de lso avnaces para el cumplimiento d ela meta</t>
  </si>
  <si>
    <t>Se realizaron asistencias técnicas en modalidad virtual y presencial, logrando una cobertura del 100% de las entidades territoriales departamentales y distritales. El objetivo de estas actividades fue apoyar los procesos de planeación integral en salud a nivel territorial, mediante el fortalecimiento de capacidades del talento humano y el acompañamiento para favorecer la articulación con las demás áreas del Ministerio. Esto permite desarrollar acciones integrales orientadas al cumplimiento de las metas establecidas en el marco de la implementación del Plan Decenal de Salud Pública 2022–2031 (PDSP).
Durante las asistencias técnicas se abordaron temas clave como el acceso a la información y la aplicación de procesos de análisis mixto para la definición de núcleos de inequidad sociosanitaria, con el fin de garantizar su desarrollo coherente en la actualización del Análisis de Situación de Salud (ASIS). Se promovió la incorporación de las particularidades territoriales, haciendo de la planeación un proceso que responde a las realidades, problemáticas y necesidades prioritarias en salud de la población.
Asimismo, se realizó un espacio de discusión sobre las perspectivas del ASIS nacional en relación con las inequidades sociosanitarias, incluyendo análisis detallados derivados de su identificación y los métodos utilizados para obtener evidencia más precisa y confiable, ajustada a las realidades territoriales.
Como resultado de este proceso, se cuenta con 36 ASIS actualizados por las entidades territoriales departamentales y distritales, actualmente en proceso de revisión; las matrices de planeación diligenciadas y cargadas en el portal web del PDSP; y la publicación del reporte presentado por las EAPB para la vigencia 2025.
Adicionalmente, se llevaron a cabo dos sesiones del Comité Técnico para consolidar avances del Plan de Acción Intersectorial y definir la agenda de la II sesión ordinaria de la CISP. Esta se realizó el 4 de diciembre con 16 delegados, sin quórum decisorio, por lo que se convocó una nueva sesión el 18 de diciembre, logrando quórum con 13 miembros (7 presenciales y 6 virtuales). En esta sesión se discutieron retos para su cumplimiento de las metas del PDSP 2022-2031 en el marco del Plan Nacional de Desarrollo 2022-2026 y se dejo para la observaciones de las entidades miembro la propuesta de acciones intersectoriales para incluir en el Plan de Acción 2026.</t>
  </si>
  <si>
    <t>Fortalecer las capacidades técnicas de las entidades territoriales para la gestión con calidad, cobertura y oportunidad de los hechos vitales (nacimientos y defunciones) ocurridos en el territorio nacional.</t>
  </si>
  <si>
    <t xml:space="preserve">Caracterización de la Gestión territorial en terminos de calidad, cobertura y en oportunidad en gestión de los hechos vitales. </t>
  </si>
  <si>
    <t>Como parte de las evidencias de la gestión realizada se encuentran las listas de chequeo de la gestión territorial enviadas por las entidades territoriales, donde dan cuenta de la gestión realizadas relacionada con las estadísticas vitales de sus territorios, así como la revisión de las cadenas causales de defunción, solicitada a las entidades territoriales quincenalmente y con seguimiento en que los ajustes sean efectivos de forma periódica.</t>
  </si>
  <si>
    <t xml:space="preserve">Porcentaje de entidades territoriales con avances favorables en su gestión de los hechos vitales. </t>
  </si>
  <si>
    <t>(Número de entidades territoriales con avance esperado en su gestión de los hechos vitales / Número de entidades territoriales) *100</t>
  </si>
  <si>
    <t xml:space="preserve">Durante el primer trimestre se logró el fortalecimiento de  1 entidad territorial  en la Gestión de sus hechos vitales. </t>
  </si>
  <si>
    <t>John Freddy Castro Camacho 
Grupo Gestión del Conocimiento y Fuentes de Informacion</t>
  </si>
  <si>
    <t>Según lo reportado se da cumplimiento al 7% de la meta esperada en el total del año del 40%</t>
  </si>
  <si>
    <t xml:space="preserve">Durante el segundo trimestre se logró el fortalecimiento de 3 entidades territoriales en la Gestión de sus hechos vitales. </t>
  </si>
  <si>
    <t xml:space="preserve">Antonio Mojica-Asesor Dirección de Epidemiología y Demografía </t>
  </si>
  <si>
    <t>Según lo reportado se da cumplimiento al 20,3% de la meta esperada en el total del año del 40%.</t>
  </si>
  <si>
    <t>Durante el Tercer trimestre se logró el fortalecimiento de 5 entidades territoriales en la Gestión de sus hechos vitalles.</t>
  </si>
  <si>
    <t>Antonio Mojica-Asesor Dirección de Epidemiología y Demografía</t>
  </si>
  <si>
    <t>Según lo reportado se da cumplimiento al 60,8% de la meta esperada en el total del año del 40%</t>
  </si>
  <si>
    <t xml:space="preserve">Para el cuarto trimetre de 2025, se avanzó en el fortalecimiento del registro de las Estadísticas Vitales, a través del desarrollo de cinco (5) asistencias técnicas para  de manera presencial, en los territorios Chocó, Boyacá, Caldas y Quindío  y una (1) sesión asistencia virtual a todas las entidades territoriales del país: proceso de enmiendas estadísticas para los eventos de interés en salud pública. SE avanza en al el  registro de hechos vitales en poblaciones étnicas, a través del desarrollo de aplicativo Power BI, que incluye los parámetros para esta población. </t>
  </si>
  <si>
    <t>John Freddy Castro Camacho. 
Profesional Especializado 
Grupo Gestión del Conocimiento y Fuentes de Información. 
Dirección de Epidemiologí y Demografía</t>
  </si>
  <si>
    <t>MINISTERIO DE SALUD Y PROTECCIÓN SOCIAL - DIRECCIÓN DE FINANCIAMIENTO SECTORIAL</t>
  </si>
  <si>
    <t>DIRECCIÓN DE FINANCIAMIENTO SECTORIAL</t>
  </si>
  <si>
    <t xml:space="preserve">Implementar acciones que contribuyan a la planeación, presupuestación y seguimiento de los recursos requeridos por el sector , acorde con los  lineamentos metodológicos para el cálculo de la UPC </t>
  </si>
  <si>
    <t>Archivos, correos, citaciones, listas de asistencia</t>
  </si>
  <si>
    <t>Cronograma anual para la planeación, presupuestación y seguimiento de los recursos del sistema implementado</t>
  </si>
  <si>
    <t>(No de acciones ejecutadas/No. De acciones programadas) *100</t>
  </si>
  <si>
    <t>De acuerdo con el cronograma de definición de presupuesto del Ministerio de Hacienda y Crédito Público, en el primer trimestre de 2025, se dio inicio a la implementación del proceso de planeación, presupuestación y seguimiento de los recursos del sistema, en concordancia con los lineamientos metodológicos para el cálculo de la UPC. Durante este periodo, se avanzó en las siguientes actividades:
Primer trimestre:
   1. Solicitud de necesidades de recursos para la vigencia 2026 a las áreas técnicas del MSPS y la ADRES.
   2. Consolidación y análisis de información en el modelo de presupuesto de la Dirección de Financiamiento Sectorial, con base en los lineamientos metodológicos, fiscales y supuestos macroeconómicos vigentes.
   3. Proyección de necesidad de recursos con base en diferentes análisis estadísticos y económicos de las series de fuentes, usos, población afiliada e indicadores relacionados.
   4. Elaboración del documento técnico de la necesidad de recursos para el aseguramiento en salud como insumo para el anteproyecto de presupuesto, remitido a la Subdirección Financiera del MSPS.</t>
  </si>
  <si>
    <t>Adriana Marcela Moreno Pardo</t>
  </si>
  <si>
    <t xml:space="preserve">Durante el segundo trimestre de 2025 se reporta un avance del 25% frente a la meta anual. El reporte es claro y detalla las actividades realizadas conforme al cronograma del Ministerio de Hacienda. </t>
  </si>
  <si>
    <t>De acuerdo con el cronograma de definición de presupuesto del Ministerio de Hacienda y Crédito Público, durante el segundo trimestre de 2025 se continuó con la implementación del proceso de planeación, presupuestación y seguimiento de los recursos del sistema, siguiendo los lineamientos metodológicos para el cálculo de la UPC. En este período se ejecutaron las siguientes actividades:
1. Reunión interinstitucional con ADRES para la revisión y validación de las proyecciones de presupuesto 2026, incluyendo el análisis de escenarios macroeconómicos actualizados.
2. Presentación formal de la necesidad de recursos del Presupuesto General de la Nación en el Marco de Gasto de Mediano Plazo (MGMP), incorporando los lineamientos metodológicos vigentes para el cálculo de la UPC.
3. Análisis de sostenibilidad fiscal y ajustes a los escenarios presupuestales con base en las directrices del Ministerio de Hacienda y Crédito Público.
4. Consolidación de observaciones y retroalimentación recibida del Comité interinstitucional del MGMP para el refinamiento de las proyecciones presupuestales del sector salud.</t>
  </si>
  <si>
    <t xml:space="preserve">Durante el segundo trimestre de 2025 se reporta un avance del 25%, acumulando un 50% frente a la meta anual. El reporte es claro y detalla las actividades realizadas conforme al cronograma del Ministerio de Hacienda. </t>
  </si>
  <si>
    <t>Durante el tercer trimestre de 2025, se avanzó en el cumplimiento del cronograma anual para la planeación, presupuestación y seguimiento de los recursos del sistema, en el marco del proceso de formulación presupuestal del sector salud y en cumplimiento de la normatividad vigencia que rige el proceso de presupuestación. Las principales actividades desarrolladas fueron:
-Se revisó y ajustó modelo de cálculo de presupusto para proyectar escenarios de necesidad de recursos del PGN para 2026, incorporando escenarios alternativos de comportamiento del gasto en la UPC, Presupuesto Máximo y otros rubros, cálculos y análisis económicos necesarios para la definición del presupuesto 2026.
-Se realizó seguimiento a la ejecución presupuestal del año en curso (2025) y análisis de las demás variables sectoriales y macroeconómicas que impactan las proyecciones de necesidades para el 2026 (afiliación, IPC, crecimiento económico, empleo)
-Elaboración de presentaciones con el detalle de la composición de las necesidades de recursos del SGSSS y participación de la Dirección en diversos espacios de discusión del presupuesto 2026 con instancias de análisis y decisorias tales como Presidencia, Despachos de Ministro y de Viceministro de Protección Social, y la ADRES.
Estas acciones permitieron continuar el avance programado para el tercer trimestre, fortaleciendo la articulación técnica y fiscal del proceso de planeación y presupuestación del sector salud para la vigencia 2026.</t>
  </si>
  <si>
    <t>Adriana Marcela Moreno</t>
  </si>
  <si>
    <t xml:space="preserve">Durante el tercer trimestre de 2025 se reporta un avance del 25% para un acomulado del 75% frente a la meta anual.
El reporte es claro y detalla las actividades conforme al cronograma. </t>
  </si>
  <si>
    <t>Durante el cuarto trimestre de 2025, se cumplió con el 100% del cronograma anual para la planeación, presupuestación y seguimiento de los recursos del sistema, en el marco del proceso de formulación presupuestal del sector salud y en cumplimiento de la normatividad vigente que rige el proceso de presupuestación. Las principales actividades desarrolladas fueron:
-Se revisó y ajustó modelo de cálculo de presupusto para proyectar escenarios de necesidad de recursos del PGN para 2026, de acuerdo con las actualizaciones de variables del sector de los meses septiembre a noviembre de 2025.
-Se realizó seguimiento a la ejecución presupuestal del año en curso (2025) y análisis de las demás variables sectoriales y macroeconómicas que impactan las proyecciones de necesidades para el 2026 (afiliación, IPC, crecimiento económico, empleo)
-Se realizaron cálculos y escenarios del presupuesto 2026 y las presentaciones correspondientes con el detalle de la composición de las necesidades de recursos del SGSSS y participación de la Dirección en diversos espacios de discusión del presupuesto 2026 con instancias de análisis de la ADRES.
-Se realizó la revisión, ajuste y envío a MHCP, DNP, ADRES de los documentos técnicos de análisis del presupuesto de aseguramiento del SGSSS.
Con estas acciones, se alcanzó un avance adicional del 25% durante el cuarto trimestre, para un acumulado del 100% sobre la meta anual programada para la vigencia 2025.</t>
  </si>
  <si>
    <t>Adriana Marcela Mofreno</t>
  </si>
  <si>
    <t>Durante el cuarto trimestre de 2025 se reporta un avance del 25% para un acomulado del 100% del cronograma anual para la planeación, presupuestación y seguimiento de los recursos del sistema, en el marco del proceso de formulación presupuestal del sector salud y en cumplimiento de la normatividad vigente que rige el proceso de presupuestación.</t>
  </si>
  <si>
    <t>Reglamentar, diseñar y desarrollar el sistema  integral de información financiera y asistencial a que refiere el artìculo 3 de la Ley 1966 de 2019, y reglamentar el mecanismo de giro directo  establecido en el articulo 150 de la Ley 2294 de 2023.</t>
  </si>
  <si>
    <t>Actos Administrativos</t>
  </si>
  <si>
    <t xml:space="preserve">Actos administrativos </t>
  </si>
  <si>
    <t xml:space="preserve">No. De actos administrativos </t>
  </si>
  <si>
    <t>En lo relacionado a la meta definida para la vigencia 2025, durante el I Trimestre se avanzó en el proyecto de resolución para la operativización del SIIFA, en los siguientes aspectos:
1. Revisión de lineamientos y necesidades normativas, en articulación con las áreas técnicas del Ministerio.
2. Definición de estructura y contenido inicial del proyecto de acto administrativo.
3. Socialización preliminar del proyecto de acto administrativo con áreas del Ministerio.
El avance acumulado del proyecto del nuevo acto administrativo corresponde al 25% de la meta programada para la vigencia 2025.</t>
  </si>
  <si>
    <t>Pedro Nel Hernandez</t>
  </si>
  <si>
    <t xml:space="preserve">Durante el segundo trimestre de 2025 se reporta un avance  del 0,25 que equivale a el 25% en el desarrollo del acto administrativo para la operativización del SIIFA. </t>
  </si>
  <si>
    <t>En lo relacionado a la meta definida para la vigencia 2025, durante el II Trimestre se continuó con el desarrollo del proyecto de resolución para la operativización del Sistema Integral de Información Financiera y Asistencial (SIIFA), avanzando en los siguientes aspectos:
1. Consolidación del proyecto de resolución: Se finalizó la estructuración técnica del proyecto de acto administrativo con base en los lineamientos establecidos en el Decreto 228 de 2025 y las necesidades identificadas por las áreas técnicas del Ministerio.
2. Mesas de trabajo interinstitucionales: Se realizaron sesiones técnicas de trabajo con ADRES y la SNS, para validar los aspectos técnicos y operativos del SIIFA.
3. Incorporación de observaciones: Se analizaron e incorporaron las observaciones y sugerencias recibidas durante la publicación a consulta pública del proyecto de resolución.
4. Preparación para revisión jurídica: Se consolidó la versión preliminar del proyecto de resolución para su posterior remisión a la Dirección Jurídica del MSPS durante el tercer trimestre de 2025.
Adicionalmente, se trabaja en la versión actualizada del proyecto de resolución del Comité Técnico del SIIFA.
El avance acumulado del proyecto del acto administrativo corresponde al 50% de la meta programada para la vigencia 2025.</t>
  </si>
  <si>
    <t>Durante el segundo trimestre de 2025 se reporta un avance acumulado del 50% en el desarrollo del acto administrativo para la operativización del SIIFA. El reporte describe adecuadamente las actividades técnicas y de articulación interinstitucional realizadas.</t>
  </si>
  <si>
    <t>Durante el tercer trimestre se expidió la Resolución 1962 del 23 de septiembre de 2025, "Por medio de la cual se desarrolla la estructura del Sistema Integral de Información Financiera y Asistencial (SIIFA), se determina la información a registrar, sus módulos, manuales y demás aspectos necesarios para su funcionamiento".
Por consiguiente, la acción estratégica ha alcanzado el 100% de cumplimiento de la meta para esta vigencia.</t>
  </si>
  <si>
    <t>Durante el tercer trimestre de 2025 se reporta un avance del 50% para un acomulado del 100%, logrando con esto la meta anual proyectada.
Se expidió la Resolución 1962 del 23 de septiembre de 2025.</t>
  </si>
  <si>
    <t>Durante el cuarto trimestre de 2025, la acción estratégica mantuvo el 100% de cumplimiento de la meta programada para la vigencia, alcanzado en el tercer trimestre con la expedición de la Resolución 1962 del 23 de septiembre de 2025, “Por medio de la cual se desarrolla la estructura del Sistema Integral de Información Financiera y Asistencial (SIIFA), se determina la información a registrar, sus módulos, manuales y demás aspectos necesarios para su funcionamiento”.
No obstante lo anterior, y con el propósito de dar continuidad al desarrollo e implementación del Sistema, durante el cuarto trimestre se expidió la Resolución 2669 de 2025, mediante la cual se creó el Comité Técnico del Sistema Integral de Información Financiera y Asistencial (SIIFA), como instancia de carácter técnico, conforme a lo dispuesto en el acto administrativo.
La expedición de este acto administrativo complementa el cumplimiento de la acción estratégica para la vigencia 2025, al establecer una instancia formal prevista para el apoyo técnico al Sistema, sin que ello implique la modificación del avance del indicador definido, el cual se mantiene en el 100% de cumplimiento.
Se hace la salvedad de que, en lo que respecta la meta definida de la vigencia 2024, se indica que se presentaba un rezago derivado de la expedición del acto administrativo reglamentario de los artículos 3 y 4 de la Ley 1966 de 2016, el cual, se encontraba en revisión por el DAPRE de la Presidencia de la República de Colombia. En es este contexto, se informa que el Gobierno Nacional expidió el Decreto 228 del 27 de febrero de 2025 “Por el cual se adiciona la Parte 12 al Libro 2 del Decreto 780 de 2016, en el sentido de reglamentar el Sistema Integral de Información Financiera y Asistencial (SIIFA), y se dictan otras disposiciones”. Por lo tanto con la expedición de este decreto se cumplio con el dato rezagado de 2024</t>
  </si>
  <si>
    <t>La actidad se encuentra cimplida al 100% desde el tercer trimestre de 2025 con la expedición de la Resolución 1962 del 23 de septiembre de 2025.</t>
  </si>
  <si>
    <t>Diseñar, desarrollar y reglamentar el sistema  integral de información financiera y asistencial a que refiere el artìculo 3 de la Ley 1966 de 2019, y reglamentar el mecanismo de giro directo  establecido en el articulo 150 de la Ley 2294 de 2023.</t>
  </si>
  <si>
    <t>Litados de asistencia a preconectaton y conectaton socializando el modulo de contrataciones</t>
  </si>
  <si>
    <t xml:space="preserve">Diseño  y desarrollo tecnológico </t>
  </si>
  <si>
    <t xml:space="preserve">Porcentaje de avance en el diseño  y desarrollo tecnológico </t>
  </si>
  <si>
    <t>Durante el I Trimestre de 2025, se implementó en el módulo de Contratos la opción de creación de un “Otro Si”, este ajuste permite la administración de medicamentos, procedimientos y servicios asociados a cada uno de los Otro Si, generando a la contraparte (IPS) la opción de aceptar o rechazar la modificación prevista al Contrato asociado. 
Así mismo, se actualizó la tecnología de la capa de presentación de SIIFA (interfaz visual) para hacer uso de un entorno de desarrollo llamado “SPA” (Single Page Application). Por último, se realizaron ajustes en la “API” (Application Programming Interface) del componente de Contratos adaptándola al patrón de segregación de responsabilidades de comandos y consultas (CQRS - por sus siglas en inglés) buscando así mejorar el rendimiento y escalabilidad de los servicios previamente desarrollados.
Igualmente, se implementaron ajustes en el Módulo de Registro de Contratos, particularmente se creó el concepto de Otrosí y sus respectivas asociaciones al contrato (inclusión y exclusión de medicamentos, procedimientos y servicios de salud). Así mismo, se modificaron los componentes de interoperabilidad para el registro en el Módulo Seguimiento Auditoría, se mejoró el mecanismo de seguimiento y se desarrollaron alertas de la factura enfocadas al proceso de auditoría de facturas.  
Finalmente se desarrollaron las últimas versiones de los documentos de interoperabilidad para el Módulo de Contratos y de Facturas Electrónicas, así como los documentos ajustados de requerimientos, modelos físicos y conceptuales de datos; lo anterior teniendo en cuenta las mesas de trabajo con el equipo funcional del Ministerio.
Para el cuatrienio, las metas quedarón así: 0% el 2023; 30% en el 2024, 30% en el 2025; y 40% en el 2026.
Para las vigencias que tienen un 30% de cumplimiento, la meta trimestral es del 7,5% del cuatrienio. Lo que equivale, al 25% trimestral de la meta anual.
Por lo tanto,  con estas acciones, en esté trimestre se alcanzó un avance del 7,5% sobre la meta anual del 30% (que equivale al 25% del 100% de la vigencia 2025); lo que contribuye al cumplimiento del 100% de la meta cuatrienal establecida para el diseño y desarrollo del SIIFA.</t>
  </si>
  <si>
    <t>Durante el primer trimestre de 2025 se reporta un avance del 7,5% frente a la meta anual del 30%.</t>
  </si>
  <si>
    <t>Durante el II Trimestre de 2025, se continuó con el diseño y desarrollo del Sistema Integral de Información Financiera y Asistencial -SIIFA, implementando las siguientes mejoras y desarrollos tecnológicos:
1.⁠ ⁠Módulo de Contratos:
Se completó la implementación del mecanismo de notificaciones automáticas para los procesos de aceptación/rechazo de modificaciones contractuales (Otrosí), incluyendo la integración con servicios de mensajería. Se realizó adaptaciones al modelo de datos, a sus servicios API REST y a la capa de presentación para mejorar la captura de datos de población cubierta y  regímenes; por otra parte se mejoraron los proceso de consulta de tablas de referencia para procedimientos, medicamentos y servicios asociados al contrato.
2.⁠ ⁠Módulo de Facturas Electrónicas:
Se mejoró la validación de registro de radicación para cada una de las facturas. Así mismo se realizó especificación para la asignación de factura a contrato.
3.⁠ ⁠Infraestructura Tecnológica:
Se realizó el montaje de la aplicación de SIIFA para los ambientes de Desarrollo, Stage y Producción basado en AKS. Así mismo se logró la automatización del proceso de despliegue mediante la implementación de Pipelines para cada uno de los ambientes.
4.⁠ ⁠Documentación Técnica:
Se actualizaron los manuales técnicos y de usuario con base en las nuevas funcionalidades implementadas. 
5.⁠ ⁠Se llevaron a cabo dos eventos de conectaton al sistema.
6.⁠ ⁠De acuerdo con la retroalimentación realizada por las entidades externas y las diferentes areas internas del Ministerio de Salud y Protección Social se realizan modificaciones al sistema, en especial al módulo de contratación.</t>
  </si>
  <si>
    <t xml:space="preserve">Durante el segundo trimestre de 2025 se reporta un avance del 7,5%, acumulando un 15% frente a la meta anual del 30%. El reporte es detallado y evidencia avances técnicos en los módulos de contratos, facturación, infraestructura y documentación. </t>
  </si>
  <si>
    <r>
      <rPr>
        <b/>
        <sz val="10"/>
        <color rgb="FF000000"/>
        <rFont val="Calibri"/>
        <family val="2"/>
        <scheme val="minor"/>
      </rPr>
      <t xml:space="preserve">Modernización de la Arquitectura Backend y Optimización de Validaciones
</t>
    </r>
    <r>
      <rPr>
        <sz val="10"/>
        <color rgb="FF000000"/>
        <rFont val="Calibri"/>
        <family val="2"/>
        <scheme val="minor"/>
      </rPr>
      <t xml:space="preserve">Durante este período se ejecutó una refactorización integral de la arquitectura de comandos y consultas del sistema SIIFA API, implementando mejoras significativas en el patrón CQRS (Command Query Responsibility Segregation) y la gestión de validaciones. Se eliminó la redundancia en las validaciones de los handlers delegando esta responsabilidad completamente a MediatR con FluentValidation, resultando en una reducción sustancial del código duplicado y mejoramiento del rendimiento del sistema. Paralelamente, se actualizaron los algoritmos criptográficos obsoletos, migrando de SHA256Managed.Create() a SHA256.Create() para cumplir con las mejores prácticas de seguridad actuales y fortalecer la protección de datos sensibles.
</t>
    </r>
    <r>
      <rPr>
        <b/>
        <sz val="10"/>
        <color rgb="FF000000"/>
        <rFont val="Calibri"/>
        <family val="2"/>
        <scheme val="minor"/>
      </rPr>
      <t xml:space="preserve">* Implementación de Lógica de Negocio Condicional y Flexibilidad del Modelo de Datos
</t>
    </r>
    <r>
      <rPr>
        <sz val="10"/>
        <color rgb="FF000000"/>
        <rFont val="Calibri"/>
        <family val="2"/>
        <scheme val="minor"/>
      </rPr>
      <t xml:space="preserve">Se desarrolló un sistema avanzado de validaciones dinámicas que se activan según el tipo de contrato específico (CodigoTipoContrato 104001), permitiendo que campos como ModalidadPago, CodigoReferenciaAgrupador y CodigoRegimen sean obligatorios únicamente para tipos contractuales específicos. Esta funcionalidad se implementó de manera coherente tanto en los comandos de creación (AddContrato) como de actualización (UpdateContrato), transformando el modelo de datos en una estructura más flexible y adaptable a diversos escenarios de negocio del sector salud. La implementación abarca tanto el backend API como el frontend Angular, garantizando sincronización completa entre ambas capas de la aplicación.
</t>
    </r>
    <r>
      <rPr>
        <b/>
        <sz val="10"/>
        <color rgb="FF000000"/>
        <rFont val="Calibri"/>
        <family val="2"/>
        <scheme val="minor"/>
      </rPr>
      <t xml:space="preserve">Fortalecimiento de la Integridad de Datos y Control de Estados Contractuales
</t>
    </r>
    <r>
      <rPr>
        <sz val="10"/>
        <color rgb="FF000000"/>
        <rFont val="Calibri"/>
        <family val="2"/>
        <scheme val="minor"/>
      </rPr>
      <t xml:space="preserve">Se estableció un sistema robusto de control de integridad que previene la duplicación de información de población cubierta por municipio, implementando validaciones específicas que excluyen el registro actual durante actualizaciones mientras previenen duplicados en nuevas inserciones. Adicionalmente, se refinó el sistema de gestión de estados de contratos incorporando validaciones estrictas que requieren la existencia de información de población cubierta antes de permitir transiciones específicas de estado, particularmente para el cambio al estado "En verificación contratista". Se corrigieron inconsistencias críticas en la nomenclatura de roles de usuario para asegurar el correcto funcionamiento del sistema de autorización.
</t>
    </r>
    <r>
      <rPr>
        <b/>
        <sz val="10"/>
        <color rgb="FF000000"/>
        <rFont val="Calibri"/>
        <family val="2"/>
        <scheme val="minor"/>
      </rPr>
      <t xml:space="preserve">Optimización de Infraestructura de Seguridad y Autenticación Web
</t>
    </r>
    <r>
      <rPr>
        <sz val="10"/>
        <color rgb="FF000000"/>
        <rFont val="Calibri"/>
        <family val="2"/>
        <scheme val="minor"/>
      </rPr>
      <t xml:space="preserve">Se implementaron mejoras significativas en la infraestructura de seguridad mediante la configuración avanzada del servidor nginx, estableciendo exclusivamente protocolos TLS 1.2 y 1.3, implementando cabeceras de seguridad HTTP como Content Security Policy y protección XSS, y ocultando información sensible del servidor. En el componente de autenticación se deshabilitó la funcionalidad de autocompletado en formularios de login para prevenir el almacenamiento no autorizado de credenciales. Estas medidas fortalecen significativamente la postura de seguridad del sistema cumpliendo con estándares modernos de protección web y normativas de seguridad gubernamentales.
</t>
    </r>
    <r>
      <rPr>
        <b/>
        <sz val="10"/>
        <color rgb="FF000000"/>
        <rFont val="Calibri"/>
        <family val="2"/>
        <scheme val="minor"/>
      </rPr>
      <t xml:space="preserve">Desarrollo de Validaciones Contextualizadas y Experiencia de Usuario Mejorada
</t>
    </r>
    <r>
      <rPr>
        <sz val="10"/>
        <color rgb="FF000000"/>
        <rFont val="Calibri"/>
        <family val="2"/>
        <scheme val="minor"/>
      </rPr>
      <t xml:space="preserve">Se desarrolló un sistema completo de validación para formularios de registro implementando expresiones regulares específicas para el contexto colombiano, validando caracteres alfabéticos con acentos y caracteres especiales del español en nombres y apellidos, mientras que los campos de documentos de identidad y NIT incorporan validación numérica estricta según normativas nacionales. Se transformó completamente el componente de detalle de contratos evolucionando de formularios editables a interfaces de solo lectura optimizadas, implementando pipes de Angular para formateo de fechas y valores monetarios, y estableciendo métodos helper para resolución de códigos de referencia a descripciones legibles.
</t>
    </r>
    <r>
      <rPr>
        <b/>
        <sz val="10"/>
        <color rgb="FF000000"/>
        <rFont val="Calibri"/>
        <family val="2"/>
        <scheme val="minor"/>
      </rPr>
      <t xml:space="preserve">Optimización de Operaciones de Base de Datos y Simplificación Arquitectónica
</t>
    </r>
    <r>
      <rPr>
        <sz val="10"/>
        <color rgb="FF000000"/>
        <rFont val="Calibri"/>
        <family val="2"/>
        <scheme val="minor"/>
      </rPr>
      <t xml:space="preserve">Se ejecutó una simplificación masiva de los handlers eliminando el manejo manual de transacciones de base de datos y delegando esta responsabilidad a Entity Framework para operaciones simples, resultando en código más limpio y mejor rendimiento. Se optimizó significativamente la consulta DetailContratoOperacion siguiendo convenciones CQRS correctas, implementando cargas eficientes de relaciones con Include y ThenInclude, y agregando manejo robusto de valores nulos. Estas optimizaciones no solo mejoraron el rendimiento del sistema sino que también incrementaron sustancialmente la mantenibilidad del código y la estabilidad operacional.
</t>
    </r>
    <r>
      <rPr>
        <b/>
        <sz val="10"/>
        <color rgb="FF000000"/>
        <rFont val="Calibri"/>
        <family val="2"/>
        <scheme val="minor"/>
      </rPr>
      <t xml:space="preserve">Resolución de Problemas Críticos y Estabilización Sistémica
</t>
    </r>
    <r>
      <rPr>
        <sz val="10"/>
        <color rgb="FF000000"/>
        <rFont val="Calibri"/>
        <family val="2"/>
        <scheme val="minor"/>
      </rPr>
      <t>Se identificó y resolvió un problema crítico en el componente de edición de contratos donde los datos cargados desde el servidor se perdían debido a conflictos de temporización entre la suscripción a cambios de formulario y la carga inicial de datos. Se implementó una solución técnica robusta utilizando variables de control isLoadingData combinadas con mecanismos de temporización setTimeout para sincronizar adecuadamente la aplicación de validaciones con la carga de datos. Esta corrección asegura la persistencia correcta de información en escenarios de edición, manteniendo la estabilidad operacional del sistema y garantizando la integridad de los datos procesados por los usuarios del SIIFA, consolidando la confiabilidad del sistema para las operaciones críticas del Ministerio de Salud y Protección Social.</t>
    </r>
  </si>
  <si>
    <t>Durante el tercer trimestre de 2025 se reporta un avance del 7,5% para un acomulado del 23%, frente la meta anual del 30%. El reporte es detallado y evidencia los avances logrados.</t>
  </si>
  <si>
    <t>Durante el cuarto trimestre de 2025 se continuó con el diseño y desarrollo tecnológico del Sistema Integral de Información Financiera y Asistencial (SIIFA), mediante la implementación de ajustes técnicos, validaciones de seguridad, fortalecimiento del control de acceso basado en roles y estabilización de componentes funcionales, orientados a consolidar los desarrollos implementados durante la vigencia.
En este periodo se realizaron, entre otras, las siguientes actividades:
* Se fortalecieron los mecanismos de seguridad y autorización en los procesos de creación, actualización y eliminación de operaciones contractuales, mediante la incorporación de validaciones basadas en roles de usuario y pertenencia empresarial, integrando el componente UserContextHelper y validaciones con FluentValidation.
* Se ajustaron las reglas de validación de estados contractuales, permitiendo operaciones sobre contratos en estado En creación y Rechazado, garantizando coherencia con la máquina de estados del sistema y el flujo de corrección y reaprobación de contratos.
* Se implementó una máquina de estados completa para la gestión del ciclo de vida de los contratos, incorporando validaciones de transición entre estados y controles de integridad de la información asociada.
* Se desarrollaron y ajustaron funcionalidades del módulo de gestión de empresas, incluyendo operaciones de creación, actualización, consulta y eliminación, con validaciones de unicidad, integridad referencial y control de acceso.
* Se realizaron mejoras en los servicios de consulta y paginación, ampliando la capacidad de respuesta del sistema para la visualización y exportación de grandes volúmenes de información contractual.
* Se adelantaron ajustes a la infraestructura de seguridad y documentación de la API, incluyendo actualización de versiones, fortalecimiento de autenticación JWT, configuración de Swagger y estandarización de esquemas OpenAPI.
Con estas acciones, se consolidó el avance acumulado del diseño y desarrollo tecnológico del SIIFA correspondiente a la vigencia 2025, alcanzando el 100% de la meta anual definida (30%), en coherencia con la planeación cuatrienal establecida para el periodo 2023–2026.</t>
  </si>
  <si>
    <t>Durante el cuarto trimestre de 2025 se reporta un avance del 7,5% para un acomulado del 30%, cumpliendo asi la meta meta anual para la vegencia.</t>
  </si>
  <si>
    <t xml:space="preserve">Reglamentar articulo 155 de la Ley 2294 de 2023 tendiente a la habilitacion del uso de los excedentes resultado del proceso de saneamiento de aportes patronales.
</t>
  </si>
  <si>
    <t>Un acto administrativo expedido</t>
  </si>
  <si>
    <t>El Ministerio de Salud y Protección Social cumplió anticipadamente con la reglamentación del artículo 155 de la Ley 2294 de 2023, mediante la expedición de la Resolución 2169 de 2023 modificada por la Resolución 2621 de 2024, en la cual se establecen los lineamientos para el uso de los recursos no ejecutados y asignados en la Resolución 2360 de 2016, destinados al pago de servicios y tecnologías en salud prestados a la población migrante no afiliada.
Para el primer trimestre de 2025, la acción estratégica ya contaba con un cumplimiento del 100%.</t>
  </si>
  <si>
    <t>La actividad ya fue cumplida mediante la expedición de la Resolución 2169 de 2023, modificada por la Resolución 2621 de 2024, en la cual se reglamenta el uso de los excedentes del proceso de saneamiento de aportes patronales.</t>
  </si>
  <si>
    <t>El Ministerio de Salud y Protección Social cumplió anticipadamente con la reglamentación del artículo 155 de la Ley 2294 de 2023, mediante la expedición de la Resolución 2169 de 2023 modificada por la Resolución 2621 de 2024, en la cual se establecen los lineamientos para el uso de los recursos no ejecutados y asignados en la Resolución 2360 de 2016, destinados al pago de servicios y tecnologías en salud prestados a la población migrante no afiliada.
Para el primer trimestre de 2025, la acción estratégica ya contaba con un cumplimiento del 100%, y el acto administrativo en mención,continúa vigente para la ejecución de los recursos por parte de las entidades territoriales.</t>
  </si>
  <si>
    <t>El Ministerio de Salud y Protección Social cumplió anticipadamente con la reglamentación del artículo 155 de la Ley 2294 de 2023, mediante la expedición de la Resolución 2169 de 2023 modificada por la Resolución 2621 de 2024, en la cual se establecen los lineamientos para el uso de los recursos no ejecutados y asignados en la Resolución 2360 de 2016, destinados al pago de servicios y tecnologías en salud prestados a la población migrante no afiliada.
Para el tercer trimestre de 2025, la acción estratégica ya cuenta con un cumplimiento del 100%, y el acto administrativo en mención,continúa vigente para la ejecución de los recursos por parte de las entidades territoriales.</t>
  </si>
  <si>
    <t>La actividad ya fue cumplida por la dependencia.</t>
  </si>
  <si>
    <t>MINISTERIO DE SALUD Y PROTECCIÓN SOCIAL - DIRECCIÓN DE MEDICAMENTOS</t>
  </si>
  <si>
    <t>DIRECCIÓN DE MEDICAMENTOS</t>
  </si>
  <si>
    <t>Implementar mecanismos de regulación de precios de medicamentos y dispositivos médicos</t>
  </si>
  <si>
    <t>Circular expedida firmada y publicada, análisis técnico de precios, actas de mesas técnicas, conceptos jurídicos</t>
  </si>
  <si>
    <t>Mecanismo de regulación de precios de medicamentos y dispositivos médicos</t>
  </si>
  <si>
    <t>Número de Circulares con la metodología para el control de precios de medicamentos y dispostivos médicos</t>
  </si>
  <si>
    <t>Durante el primer trimestre de 2025 se avanzó en la actualización del análisis de mercado y la priorización de los medicamentos estratégicos para regulación de precios. Se encuentra en curso la fase de recolección de información técnica y normativa para soportar el proceso de ajuste tarifario conforme a los lineamientos de política pública.</t>
  </si>
  <si>
    <t>Camilo Ernesto Sierra Palacios</t>
  </si>
  <si>
    <t xml:space="preserve">La Dependencia menciona el inicio de acciones tendientes al cumplimiento de la meta para la vigencia.
</t>
  </si>
  <si>
    <t>Durante el segundo trimestre del año 2025, se avanzó en el desarrollo técnico y normativo de la circular que contiene la metodología para el control de precios de medicamentos y dispositivos médicos. En esta etapa, el equipo técnico se enfocó en consolidar insumos para la estructuración metodológica y normativa de la propuesta. Entre las actividades más relevantes se encuentran:
Finalización del análisis técnico de medicamentos estratégicos identificados en el primer trimestre.
Revisión de criterios metodológicos basados en evidencia internacional y experiencias regulatorias comparadas.
Desarrollo de propuestas preliminares de estructura tarifaria y escenarios de impacto económico.
Preparación del borrador de circular para revisión jurídica y validación interna.</t>
  </si>
  <si>
    <t>Claudia Marcela Vargas</t>
  </si>
  <si>
    <t xml:space="preserve">	Se observa que la Dirección avanza en la estructuración técnica de la circular para control de precios de medicamentos y dispositivos médicos. Aunque se consolidaron análisis de mercado, metodología y borrador preliminar, no se evidencia avance físico final ni ejecución presupuestal significativa al no estar expedida aún la circular, por lo que se mantiene el reporte en 0%. Se recomienda finalizar revisión jurídica, gestionar la expedición en el tercer trimestre y dejar evidencia documental para auditoría.</t>
  </si>
  <si>
    <t>Durante el tercer trimestre de 2025, se finalizó la validación técnica, jurídica y económica de la metodología para el control de precios de medicamentos y dispositivos médicos.
En esta fase, el equipo técnico consolidó los insumos de análisis de mercado, referentes internacionales y observaciones sectoriales, con el fin de estructurar la versión final del documento normativo.
Asimismo, se adelantaron las gestiones para la revisión jurídica y aprobación interna de la Circular, previa a su publicación, garantizando la alineación con los lineamientos de política farmacéutica nacional y los principios de acceso equitativo y sostenibilidad del sistema de salud.</t>
  </si>
  <si>
    <t>Aunque no hay cumplimiento porcentual, el avance técnico acumulado es superior al 80%. La Dirección completó la validación jurídica, económica y técnica, coherente con la ruta metodológica aprobada. Planeación considera el avance cualitativamente alto, pero cuantitativamente rezagado por depender de la firma final. Se espera cumplimiento total en el cuarto trimestre 2025, con publicación y registro ante MinSalud y MinHacienda.</t>
  </si>
  <si>
    <t>Durante el cuarto trimestre de 2025 se aplicó el aumento de los precios máximos de venta de los medicamentos sujetos al régimen de control directo, con base en lo dispuesto en la Circular 19 de 2024 expedida por la Comisión Nacional de Precios de Medicamentos y Dispositivos Médicos, dando cumplimiento a la implementación del mecanismo de regulación de precios y dejando en operación el instrumento normativo correspondiente</t>
  </si>
  <si>
    <t>La meta anual 2025 fue programada en 100 % y la dependencia reporta un cumplimiento del 100 % en el cuarto trimestre, asociado a la implementación efectiva del mecanismo de regulación de precios mediante la aplicación del régimen de control directo conforme a la Circular 19 de 2024. Planeación valida la coherencia entre el avance reportado, el indicador definido y la meta programada, dado que el instrumento normativo quedó en operación durante la vigencia, sin rezagos pendientes.</t>
  </si>
  <si>
    <t>Formular  la política farmacéutica de medicamentos, dispositivos y otras tecnologías en salud</t>
  </si>
  <si>
    <t>Documentos Tecnicos de politica, actas de mesas técnicas interinstitucionales</t>
  </si>
  <si>
    <t xml:space="preserve">
Politica farmaceutica (medicamentos y otras tecnologías en salud)</t>
  </si>
  <si>
    <t>Número de documentos elaborado para la aprobación de CONPES presentado al DNP</t>
  </si>
  <si>
    <t>Se llevó a cabo el diagnóstico inicial de situación del mercado de medicamentos de síntesis química y biotecnológicos. Actualmente se adelanta la estructuración técnica del documento de política, incluyendo la consolidación de mesas técnicas interinstitucionales para su formulación participativa</t>
  </si>
  <si>
    <t xml:space="preserve">No hay meta programada para la vigencia 2025, sin embargo la Dependencia menciona acciones tendientes al cumplimiento.
</t>
  </si>
  <si>
    <t xml:space="preserve">	Se pudo analizar que la formulación de la Política Farmacéutica avanza con diagnóstico técnico y mesas de trabajo, sin embargo, la meta de documento CONPES no estaba programada para ejecutarse formalmente en 2025. Continua con meta rezagada 2024.</t>
  </si>
  <si>
    <t>Durante el tercer trimestre de 2025, se avanzó en la consolidación técnica y participativa del Documento CONPES de Política Farmacéutica Nacional, en articulación con el Departamento Nacional de Planeación (DNP) y actores del sector salud y productivo. En esta fase se culminó la revisión y ajuste del diagnóstico sectorial, incorporando las observaciones de las mesas interinstitucionales y las entidades territoriales.
Asimismo, se elaboró la versión preliminar del documento de política con sus componentes estratégicos, líneas de acción y metas, la cual será presentada al DNP para su revisión técnica y concertación final antes del trámite ante el Consejo Nacional de Política Económica y Social – CONPES.</t>
  </si>
  <si>
    <t>Durante el tercer trimestre de 2025 Segun lo reportado se avidencia avance  en la formulación técnica y participativa del Documento CONPES de Política Farmacéutica Nacional, en articulación con el DNP y actores del sector. Se completó el diagnóstico y la estructura preliminar del documento, actualmente en revisión técnica por el DNP. Aunque el avance técnico es significativo , no se evidencia cumplimiento físico, pues la meta depende de la presentación oficial del CONPES ante el DNP. Planeación considera el progreso coherente y verificable, pero mantiene riesgo alto de incumplimiento en 2025. Se recomienda formalizar la remisión del documento y dejar trazabilidad documental del proceso para cierre de vigencia.</t>
  </si>
  <si>
    <t>Durante el cuarto trimestre de 2025 se continuó con el proceso de formulación de la Política Farmacéutica Nacional, avanzando en el ajuste técnico del documento y en la consolidación de los componentes estratégicos, líneas de acción y metas, en articulación con el Departamento Nacional de Planeación y los actores del sector. Si bien durante la vigencia 2025 no se culminó el trámite de aprobación, se dejó estructurado el documento base para su presentación y finalización durante el primer semestre de 2026.</t>
  </si>
  <si>
    <t>La dependencia reporta avances técnicos significativos durante 2025 en la formulación de la Política Farmacéutica Nacional, incluyendo diagnóstico sectorial consolidado, mesas interinstitucionales y estructuración del documento preliminar. No obstante, la meta anual no estaba programada para la vigencia 2025, y el indicador exige la presentación formal del CONPES al DNP. En consecuencia, Planeación valida el avance técnico reportado como preparatorio, sin asignación de porcentaje de cumplimiento para la vigencia, manteniéndose el rezago de 2024 hasta la formalización del trámite</t>
  </si>
  <si>
    <t>Formular una política pública para el fortalecimiento de la investigación e innovación para la transferencia y apropiación de conocimiento, acuerdos de transferencia de tecnología, producción local y comercialización de medicamentos y otras tecnologías en salud, la cual se articulará con la política farmacéutica nacional</t>
  </si>
  <si>
    <t>Borrador de política estructurada, insumos técnicos, actas de mesas</t>
  </si>
  <si>
    <t>Politica de reindustralización y la política de ciencia, tecnología e innovación en salud</t>
  </si>
  <si>
    <t>Número de seguimientos de la formulación de los CONPES</t>
  </si>
  <si>
    <t>Durante este periodo se avanzó en la identificación de brechas regulatorias y se elaboró un primer borrador del esquema de fortalecimiento. El equipo técnico trabaja en la definición de los ejes estratégicos para mejorar las competencias de evaluación y control sanitario en medicamentos.</t>
  </si>
  <si>
    <t>Se observa que la Dirección adelantó insumos preliminares para la política de reindustrialización e innovación, como el esquema base y definición de ejes estratégicos, pero no se evidencia meta programada ni ejecución presupuestal real este año.El seguimiento a la meta es anual sin embargo no presentan avance en fases previas para el logro de la Meta.</t>
  </si>
  <si>
    <t>Durante el tercer trimestre de 2025, se consolidaron los insumos técnicos y jurídicos para la formulación del Documento CONPES de Reindustrialización y Política de Ciencia, Tecnología e Innovación en Salud, en coordinación con el Departamento Nacional de Planeación (DNP) y los ministerios sectoriale. Se avanzó en la definición de los ejes estratégicos del documento, priorizando las acciones orientadas al fortalecimiento de las capacidades nacionales de producción farmacéutica, innovación tecnológica y control sanitario. Igualmente, se realizaron mesas interinstitucionales para la validación de los lineamientos de política y la incorporación de las observaciones recibidas, con el fin de preparar la versión preliminar del documento para su revisión técnica ante el DNP.</t>
  </si>
  <si>
    <t>Durante el tercer trimestre de 2025, la Dirección de Medicamentos reporta avances técnicos en la estructuración del Documento CONPES de Reindustrialización y de la Política de Ciencia, Tecnología e Innovación en Salud, incluyendo definición de ejes estratégicos y validaciones interinstitucionales con el DNP y ministerios sectoriales. No obstante, el avance cuantitativo permanece en 0%, ya que la acción no fue programada formalmente en la vigencia, ni cuenta con meta anual definida, indicador activo o ejecución presupuestal específica. Si bien se evidencian acciones técnicas relevantes, estas no han sido registradas como entregables verificables ni reportadas con trazabilidad, lo que genera inconsistencia con el avance operativo real y limita la evaluación institucional. Persiste la condición de meta rezagada desde 2024.</t>
  </si>
  <si>
    <t>Durante el cuarto trimestre de 2025 se continuó con el proceso de formulación de la política pública orientada al fortalecimiento de la investigación, la innovación, la transferencia de tecnología y la producción local de medicamentos y otras tecnologías en salud, en articulación con el Departamento Nacional de Planeación y los sectores competentes. En este periodo se avanzó en la consolidación técnica del documento y en la validación de sus ejes estratégicos y lineamientos de política. Si bien durante la vigencia 2025 no se culminó el proceso de formulación, se dejó estructurado el documento base para su finalización y presentación durante el primer semestre de 2026.</t>
  </si>
  <si>
    <t>La acción cuenta con meta definida para la vigencia 2025 equivalente a 1 seguimiento acumulado, en el marco de una meta cuatrienal de 2. Durante la vigencia, la dependencia adelantó avances técnicos relevantes en la formulación de la política pública de investigación, innovación y reindustrialización en salud, incluyendo la consolidación de insumos técnicos y jurídicos, la definición de ejes estratégicos y la articulación interinstitucional con el DNP y sectores competentes. No obstante, dichos avances corresponden a actividades preparatorias y no configuran el cumplimiento del indicador, el cual exige la materialización de un seguimiento CONPES verificable. En consecuencia, el avance cuantitativo al cierre de 2025 se mantiene en 0%, quedando el documento base estructurado para avanzar en el cumplimiento de la meta durante la vigencia 2026.</t>
  </si>
  <si>
    <t>0%%</t>
  </si>
  <si>
    <t>3.4 Politica de participación ciudadana en la gestión publica.</t>
  </si>
  <si>
    <t>Generar iniciativas  de carácter público o mixto para la producción de medicamentos para enfermedades desatendidas y producción de vacunas promoviendo el trabajo articulado con el sector privado que fortalezcan la cadena de suministro</t>
  </si>
  <si>
    <t>Propuesta técnica de iniciativa APP, hoja de ruta de priorización, actas de mesas con socios estratégicos.</t>
  </si>
  <si>
    <t>Iniciativas para la producción de medicamentos para enfermedades desatendidas y producción de vacuna</t>
  </si>
  <si>
    <t>Número de iniciativas para la producción de medicamentos para enfermedades desatendidas y producción de vacuna puestas en marcha</t>
  </si>
  <si>
    <t>Se consolidaron los insumos técnicos para identificar oportunidades de asociación público-privada y alianzas estratégicas para la producción local. Actualmente se encuentra en revisión la priorización de medicamentos críticos para fortalecer la capacidad productiva nacional.</t>
  </si>
  <si>
    <t xml:space="preserve">No hay meta programada para la vigencia 2025, sin embargo la Dependencia menciona acciones tendientes al cumpimiento.
</t>
  </si>
  <si>
    <t>No se programo meta para 2025, Sin embargo   se consolidaron insumos para alianzas APP en producción de medicamentos y vacunas, sin embargo, no se ejecutaron fases prácticas ni se comprometieron recursos en 2025. Se continua con meta rezagada de 2 para el caso de 2024.</t>
  </si>
  <si>
    <t>Durante el tercer trimestre de 2025, se avanzó en la articulación técnica con la empresa VECOL S.A. y el Instituto Nacional de Salud (INS) para la definición del esquema de adecuación de la planta destinada a la producción nacional de vacunas humanas, en el marco del proyecto de Soberanía Sanitaria. Asimismo, se consolidaron los insumos técnicos y financieros necesarios para la actualización del flujo de caja y la reasignación de recursos, conforme a la aprobación del CONFIS, garantizando la viabilidad del proyecto y la alineación con los estándares internacionales de bioseguridad y producción farmacéutica. Estos avances fortalecen la hoja de ruta para el desarrollo de asociaciones público-privadas estratégicas, orientadas a potenciar la capacidad productiva del país en medicamentos y biológicos esenciales.</t>
  </si>
  <si>
    <t>Durante el tercer trimestre de 2025, se avanzó en la articulación técnica con VECOL S.A. y el Instituto Nacional de Salud (INS) para la adecuación de la planta de producción nacional de vacunas humanas, en el marco del proyecto de Soberanía Sanitaria. Se consolidaron los insumos técnicos y financieros requeridos para la actualización del flujo de caja y la reasignación de recursos aprobados por el CONFIS, asegurando la viabilidad técnica del proyecto conforme a estándares internacionales de bioseguridad. Sin embargo, la meta no fue programada en 2025, por lo que el avance físico continúa en 0% y sin ejecución presupuestal. Planeación valida el progreso técnico y recomienda formalizar los convenios marco de cooperación, anexar soportes de aprobación presupuestal y definir un cronograma de ejecución 2026.</t>
  </si>
  <si>
    <t>Durante el cuarto trimestre de 2025 se avanzó en la estructuración de iniciativas de carácter público y mixto para la producción nacional de medicamentos y vacunas, en articulación con VECOL S.A. y el Instituto Nacional de Salud, en el marco de la estrategia de Soberanía Sanitaria y de los lineamientos establecidos en el Documento CONPES 4061. En este periodo se consolidaron los insumos técnicos y financieros, se actualizó el flujo de caja y se ajustó la hoja de ruta del proyecto conforme a las definiciones de política, fortaleciendo las bases para la puesta en marcha de asociaciones estratégicas orientadas al incremento de la capacidad productiva nacional.</t>
  </si>
  <si>
    <t>Durante la vigencia 2025 se adelantaron avances técnicos relevantes orientados a la estructuración de iniciativas público-privadas para la producción nacional de medicamentos y vacunas, incluyendo la articulación con VECOL S.A. y el Instituto Nacional de Salud, la consolidación de insumos técnicos y financieros y el ajuste de la hoja de ruta conforme a los lineamientos de soberanía sanitaria y aprobaciones del CONFIS. No obstante, dado que la acción no cuenta con meta programada para la vigencia 2025, estos avances no se traducen en cumplimiento cuantitativo del indicador. Planeación valida la coherencia técnica de lo reportado y recomienda formalizar convenios, cronograma y soportes para su ejecución efectiva en la vigencia 2026.</t>
  </si>
  <si>
    <t>2.3 Politica de compras y contratacón publica.</t>
  </si>
  <si>
    <t>Generar estrategias de compras públicas centralizadas con mecanismos eficientes</t>
  </si>
  <si>
    <t xml:space="preserve"> Documento técnico con definición de mecanismos de compras centralizadas, actas de mesas técnicas, plan preliminar de implementación.</t>
  </si>
  <si>
    <t>Definir e implementar mecanismos eficientes de adquisición de medicamentos para enfermedades huerfanas</t>
  </si>
  <si>
    <t>Número de documento con la definición de mecanismos</t>
  </si>
  <si>
    <t>En este primer trimestre se estructuró la propuesta de implementación de compras públicas centralizadas, priorizando medicamentos de alto impacto financiero. Se adelantan mesas técnicas para definir los mecanismos de agregación de demanda y condiciones contractuales.</t>
  </si>
  <si>
    <t xml:space="preserve">No se programo meta para el 2025,  Se observa que, aunque no estaba programado como meta formal, se adelantaron mesas técnicas y un diseño preliminar para compras públicas centralizadas de medicamentos huérfanos. </t>
  </si>
  <si>
    <t>Durante el tercer trimestre de 2025, se avanzó en la consolidación de insumos técnicos y normativos para la formulación de los mecanismos de compras públicas centralizadas orientadas a medicamentos de alto costo y enfermedades huérfanas. En esta etapa se desarrollaron análisis comparativos de experiencias internacionales y se revisaron modelos de agregación de demanda y eficiencia contractual, con el propósito de fortalecer la planeación del esquema que será implementado a partir de 2026. Estos avances permiten contar con una base técnica y regulatoria sólida para la estructuración del documento de mecanismos de adquisición eficiente en la siguiente vigencia.</t>
  </si>
  <si>
    <t>Sin meta para esta vigencia, sin embargo reportan acciónes preparatorias con base técnica sólida, coherente con los objetivos de eficiencia del gasto. No genera ejecución física, pero contribuye al fortalecimiento regulatorio y estratégico del sector. Planeación valida la consistencia metodológica y recomienda mantener registro documental completo y formalizar la línea en el PES 2026.</t>
  </si>
  <si>
    <t>Durante el cuarto trimestre de 2025 se continuó con la estructuración técnica y normativa de los mecanismos de compras públicas centralizadas orientadas a medicamentos de alto costo y enfermedades huérfanas. En este periodo se profundizó en el análisis de modelos de agregación de demanda y eficiencia contractual, y se consolidaron los insumos técnicos que servirán de base para la elaboración del documento definitivo, el cual será formulado e implementado a partir de la vigencia 2026.</t>
  </si>
  <si>
    <t>En 2025 la Dirección de Medicamentos adelantó actividades preparatorias para la definición de mecanismos de compras públicas centralizadas, tales como mesas técnicas, análisis comparados y estructuración preliminar del esquema de agregación de demanda para medicamentos de alto costo y enfermedades huérfanas. Sin embargo, al no existir meta programada para la vigencia 2025, el avance cuantitativo se mantiene en 0%. Planeación valida la consistencia metodológica de los insumos generados y recomienda mantener la trazabilidad documental y formalizar la acción en el PES 2026 para su ejecución.</t>
  </si>
  <si>
    <t>Formular mecanismos de articulación de las medicinas y terapias alternativas y complementarias (MTAC) con el Sistema de Salud.</t>
  </si>
  <si>
    <t>Documento metodológico preliminar, borrador plan de articulación, actas de reuniones interinstitucionales</t>
  </si>
  <si>
    <t>Estrategia de articulacion de MTAC</t>
  </si>
  <si>
    <t xml:space="preserve">Un documento Metodologíco  para la revisión de efectividad y seguridad de MTAC </t>
  </si>
  <si>
    <t>Se avanzó en la elaboración de estrategias de articulación sectorial, realizando reuniones preliminares con EPS, IPS, industria farmacéutica y entes territoriales. Actualmente se recopilan aportes para fortalecer el borrador del plan de articulación.</t>
  </si>
  <si>
    <t>En el primer trimestre se identificaron actores clave y criterios comunes mediante reuniones con EPS, IPS, industria y entes territoriales. Se recomienda continuar validación interinstitucional, fortalecer definición de criterios de efectividad y seguridad, y cerrar el documento metodológico.</t>
  </si>
  <si>
    <t xml:space="preserve">Durante el segundo trimestre del año 2025, se avanzó en las acciones de articulación interinstitucional para la construcción del documento metodológico orientado a la evaluación de la efectividad y seguridad de medicamentos y tecnologías en salud de alto costo (MTAC). Las principales actividades ejecutadas fueron:
Realización de reuniones preliminares con actores clave del sistema de salud, incluyendo EPS, IPS, representantes de la industria farmacéutica y entidades territoriales.
Identificación de criterios comunes y retos compartidos frente al acceso y monitoreo de tecnologías de alto costo.
Elaboración del borrador inicial del plan de articulación sectorial.
</t>
  </si>
  <si>
    <t>Se pudo analizar que se alcanzó un avance físico del 25% en la construcción del documento metodológico para articulación MTAC, con reuniones, insumos técnicos y borrador inicial. El avance parcial refleja ejecución técnica real, aunque el gasto operativo es bajo. Se recomienda continuar la validación interinstitucional y asegurar cierre y publicación en la vigencia.</t>
  </si>
  <si>
    <t>Durante el tercer trimestre de 2025, se avanzó en la consolidación técnica del documento metodológico para la revisión de efectividad y seguridad de medicamentos y tecnologías en salud de alto costo (MTAC). Se realizaron mesas de trabajo interinstitucionales con representantes de EPS, IPS, asociaciones científicas y entidades territoriales, con el propósito de validar los componentes técnicos y normativos del instrumento. Asimismo, se inició la fase de revisión técnica y jurídica del borrador del documento, asegurando su alineación con los lineamientos de política pública y los estándares internacionales de evaluación de tecnologías en salud. Con estos avances, el documento metodológico se encuentra en etapa final de estructuración para su entrega en el cuarto trimestre de 2025</t>
  </si>
  <si>
    <t>Avance físico 25% y  coherente con las etapas ejecutadas. Planeación valida ejecución real y recomienda formalizar las actas de validación interinstitucional y publicar el documento metodológico en cuaarto trimestre de  2025.Riesgo medio de rezago  si no se completa la revisión interinstitucional y la adopción formal.</t>
  </si>
  <si>
    <t>Durante el cuarto trimestre de 2025 se continuó con la consolidación técnica y jurídica del documento metodológico para la revisión de efectividad y seguridad de las medicinas y terapias alternativas y complementarias. En este periodo se avanzó en la validación de los componentes técnicos y normativos mediante mesas de trabajo interinstitucionales con actores del sistema de salud, y se profundizó en la revisión del borrador del documento para asegurar su alineación con los lineamientos de política pública y los estándares internacionales de evaluación de tecnologías en salud. Con estos avances, el documento se encuentra en fase final de estructuración, con un avance estimado del 25%, quedando pendiente su culminación y adopción en la siguiente vigencia.</t>
  </si>
  <si>
    <t>La acción cuenta con meta definida para la vigencia 2025 consistente en la elaboración de un documento metodológico para la revisión de efectividad y seguridad de las MTAC. Durante el año se registró un avance físico acumulado del 25%, sustentado en reuniones interinstitucionales, consolidación de insumos técnicos y revisión técnica y jurídica del borrador del documento. No obstante, el producto final no fue culminado ni adoptado en la vigencia. Planeación valida la coherencia entre el avance reportado y el estado real de la acción, y recomienda priorizar la finalización, adopción formal y publicación del documento en la siguiente vigencia para evitar rezago.</t>
  </si>
  <si>
    <t xml:space="preserve">Agilizar los procesos de fabricación, venta e importacion de tecnologias en salud mediante el Fortalecimiento de los procesos de autorizaciones. </t>
  </si>
  <si>
    <t>Proyecto de acto administrativo modificado, borrador de decreto, concepto jurídico validado</t>
  </si>
  <si>
    <t>Acto administrativo de para la reglamentación en registro sanitario (modificación Decreto 677 de 1995)</t>
  </si>
  <si>
    <t>Número de actos administrativos expedido.</t>
  </si>
  <si>
    <t>Durante este trimestre se actualizó el protocolo de emergencia sanitaria, identificando cuellos de botella en los trámites de fabricación e importación. Se trabaja en la definición de mecanismos expeditos para la autorización de medicamentos esenciales en situaciones críticas</t>
  </si>
  <si>
    <t>Actividad no programada en la vigencia 2025</t>
  </si>
  <si>
    <t>Durante el tercer trimestre de 2025, se adelantaron acciones de monitoreo y actualización técnica del marco regulatorio derivado de la modificación del Decreto 677 de 1995, con el fin de garantizar su adecuada implementación y coherencia con los procesos de registro sanitario. En esta fase, se revisaron los procedimientos de trámite y evaluación de medicamentos esenciales y estratégicos, identificando oportunidades de mejora en los mecanismos de autorización y vigilancia posregistro. Adicionalmente, se recopilaron insumos jurídicos y técnicos para la armonización normativa con estándares internacionales, fortaleciendo la capacidad regulatoria nacional en materia de control sanitario.</t>
  </si>
  <si>
    <t>Durante el trimestre, la Dirección de Medicamentos adelantó acciones de monitoreo y ajuste del marco regulatorio derivado del Decreto 677 de 1995, evaluando cuellos de botella en los trámites de registro, fabricación e importación. Aunque no hay meta programada ni avance físico medible, la actividad demuestra coherencia con la política de mejora normativa. Planeación valida el aporte técnico al fortalecimiento de la regulación sanitaria e insta a mantener la trazabilidad de los cambios normativos.</t>
  </si>
  <si>
    <t>Durante el cuarto trimestre de 2025 se realizaron actividades de seguimiento y actualización técnica al marco regulatorio asociado a los procesos de autorización de tecnologías en salud, en continuidad con el acto administrativo expedido en la vigencia 2024. En este periodo se consolidaron insumos técnicos y jurídicos orientados a la actualización de la información y al fortalecimiento de los procesos de evaluación y control sanitario, dejando estructurados los requerimientos para la suscripción de un nuevo contrato con el Instituto de Evaluación Tecnológica en Salud en la vigencia 2026, con el fin de mantener vigente y actualizada la regulación en materia de tecnologías en salud.</t>
  </si>
  <si>
    <t>Durante 2025 se desarrollaron actividades de seguimiento y actualización técnica al marco regulatorio asociado al Decreto 677 de 1995, orientadas a identificar cuellos de botella y fortalecer los procesos de autorización de tecnologías en salud. Estas acciones corresponden a labores de monitoreo y mejora continua del marco normativo vigente. Dado que no existe meta programada para la vigencia 2025, el avance cuantitativo permanece en 0%. Planeación valida el aporte técnico realizado y recomienda mantener la trazabilidad de los ajustes normativos para su articulación con futuras metas institucionales.</t>
  </si>
  <si>
    <t xml:space="preserve"> DIRECCIÓN DE MEDICAMENTOS</t>
  </si>
  <si>
    <t>Implementar un sistema de información de reporte y gestión de alertas de abastecimiento.</t>
  </si>
  <si>
    <t>Plataforma funcional en ambiente de pruebas, plan de puesta en marcha, actas de validación técnica</t>
  </si>
  <si>
    <t xml:space="preserve">Sistema de información de reporte y gestión de alertas de abastecimiento, diseñado e implementado
</t>
  </si>
  <si>
    <t xml:space="preserve">Porcentaje de avance de la implementación de las etapas definidas </t>
  </si>
  <si>
    <t>Se finalizó el levantamiento de requerimientos técnicos para el sistema de reporte de precios. Actualmente se encuentra en fase de diseño arquitectónico de la plataforma tecnológica, en articulación con las áreas de tecnologías de la información.</t>
  </si>
  <si>
    <t>Durante el primer trimestre se finalizó el levantamiento de requerimientos y se inició diseño arquitectónico. Planeación destaca avance del módulo central de recepción de reportes. Se recomienda coordinar cronograma con área TIC, ejecutar pruebas piloto y garantizar interoperabilidad.</t>
  </si>
  <si>
    <t>Durante el segundo trimestre del año 2025, se consolidaron los avances técnicos alcanzados en el primer trimestre, en el cual se había finalizado el levantamiento de requerimientos técnicos. En este periodo, se avanzó en el diseño arquitectónico de la plataforma tecnológica en coordinación con el equipo de Tecnologías de la Información del Ministerio de Salud y Protección Social. Entre las actividades desarrolladas se destacan:
Finalización del diseño técnico de arquitectura del sistema, incluyendo capas de seguridad, interoperabilidad y escalabilidad.
Desarrollo del módulo central de recepción de reportes y generación de alertas.</t>
  </si>
  <si>
    <t xml:space="preserve">	Se pudo analizar que se alcanzó un 36% de avance físico en el diseño del sistema de alerta de abastecimiento, con arquitectura y módulo central desarrollados. Hay coherencia entre ejecución técnica y gasto operativo modular. Se recomienda mantener cronograma con área TIC, consolidar pruebas piloto y gestionar presupuesto para la fase de implementación y puesta en marcha.</t>
  </si>
  <si>
    <t>Durante el tercer trimestre de 2025, se avanzó en la consolidación del diseño funcional y arquitectónico del sistema de información para el reporte y gestión de alertas de abastecimiento. En esta etapa, se desarrollaron los prototipos de interfaz y estructura de datos, así como la integración de los módulos de control de precios y alertas tempranas, en coordinación con el equipo de Tecnologías de la Información del Ministerio de Salud y Protección Social. Asimismo, se inició la fase de validación técnica y pruebas en ambiente controlado, con el fin de asegurar la interoperabilidad del sistema y la trazabilidad de los reportes generados. Estos avances permiten proyectar el inicio del piloto funcional en el último trimestre del año.</t>
  </si>
  <si>
    <t>Con un resultado cuantitativo del trimestre de 0,25 y un porcentaje de cumplimiento acumulado del 61%, la acción presenta coherencia entre el avance físico y el técnico. Durante el tercer trimestre se consolidó el diseño funcional y arquitectónico del sistema, desarrollando los prototipos de interfaz y estructura de datos, e integrando los módulos de control de precios y alertas tempranas en coordinación con el equipo TIC del Ministerio. Se inició la fase de validación técnica en ambiente de pruebas, conforme al cronograma establecido. Planeación valida el avance reportado como consistente con la meta anual programada</t>
  </si>
  <si>
    <t>Durante el cuarto trimestre de 2025 se culminó la implementación funcional del sistema de información para el reporte y gestión de alertas de abastecimiento, el cual quedó en operación y disponible en línea. En este periodo se finalizaron las pruebas técnicas, se validó la interoperabilidad con los sistemas del Ministerio de Salud y Protección Social y se habilitaron los módulos de registro, seguimiento y generación de alertas, garantizando la trazabilidad de la información. Con estos avances, el proyecto alcanza un nivel de implementación del 70% al cierre de la vigencia 2025, quedando el sistema en funcionamiento y preparado para su consolidación y escalamiento durante 2026. Link https://www.minsalud.gov.co/salud/MT/paginas/desabastecimiento.aspx</t>
  </si>
  <si>
    <t>La acción cuenta con meta programada para la vigencia 2025 del 70% de implementación del sistema de información de alertas de abastecimiento. Durante el año se culminaron el diseño funcional y arquitectónico, las pruebas técnicas, la validación de interoperabilidad y la habilitación de los módulos de registro y generación de alertas, alcanzando el porcentaje de avance reportado. Se valida la coherencia entre el avance físico, técnico y la meta anual, y recomienda consolidar la operación del sistema y su escalamiento durante la vigencia 2026.</t>
  </si>
  <si>
    <t>3.6 Politica de transparencia, acceso a la información publica y lucha contra la corrupción.</t>
  </si>
  <si>
    <t>Diseñar un sistema de información de consulta pública que permita conocer la oferta de tecnologías en salud.</t>
  </si>
  <si>
    <t>Modelo de datos final, prototipo funcional, estructura de interfaz de consulta ciudadana</t>
  </si>
  <si>
    <t>Sistema de información de consulta pública que permita conocer la oferta de medicamentos y dispositivos médicos, diseñado.</t>
  </si>
  <si>
    <t>En este periodo se elaboró la propuesta funcional del sistema de consulta pública de precios. Se avanza en la estructuración del modelo de datos y la definición de interfaces de consulta ciudadana, garantizando principios de transparencia y acceso a la información</t>
  </si>
  <si>
    <t>En el primer trimestre se ajustó el diagnóstico técnico y se identificaron variables clave. Planeación sugiere priorizar diseño detallado de la interfaz, coordinar pruebas de funcionalidad y asegurar lineamientos de acceso abierto para garantizar principios de transparencia.</t>
  </si>
  <si>
    <t>Durante el segundo trimestre del año 2025, la Dirección de Medicamentos y Tecnologías en Salud (DMTS) avanzó en la consolidación de los insumos técnicos y funcionales necesarios para el diseño del sistema de información de consulta pública. Este sistema tiene como propósito facilitar el acceso abierto y actualizado a la oferta de medicamentos y dispositivos médicos disponibles en el país,se desarrollaron las siguientes actividades:
Revisión y ajuste del diagnóstico técnico preliminar sobre las fuentes de información disponibles.
Identificación de variables clave y requerimientos funcionales mínimos del sistema.</t>
  </si>
  <si>
    <t>Se observa que el sistema de consulta pública para medicamentos y dispositivos alcanzó 33% de avance físico, con definición funcional, modelo de datos y estructura de consulta. El progreso es consistente con la meta anual y gasto técnico. Se recomienda terminar el diseño detallado, garantizar interoperabilidad y planificar socialización con actores externos.</t>
  </si>
  <si>
    <t>Durante el tercer trimestre de 2025, se avanzó en la implementación del modelo de datos y en el desarrollo del prototipo funcional del sistema de información de consulta pública sobre medicamentos y dispositivos médicos.
Se realizaron pruebas de interoperabilidad con bases institucionales del Ministerio y se ajustaron las interfaces de consulta ciudadana para garantizar la usabilidad, transparencia y acceso oportuno a la información. Adicionalmente, se inició la validación técnica y de contenidos del sistema, con el fin de asegurar la coherencia entre las fuentes de información y los criterios de actualización en tiempo real.</t>
  </si>
  <si>
    <t>Con un resultado cuantitativo del trimestre de 0,25 y un porcentaje de cumplimiento del 58%, la ejecución refleja un avance físico y técnico coherente con el cronograma anual. Durante el trimestre se avanzó en la implementación del modelo de datos, el desarrollo del prototipo funcional y la validación de interoperabilidad con las bases institucionales del Ministerio. Se realizaron ajustes de interfaz y pruebas de acceso público. Planeación considera el avance congruente con la meta programada y recomienda finalizar las pruebas de usabilidad y accesibilidad, dejando evidencia de validación técnica y funcional antes del cierre de 2025, para alcanzar el cumplimiento del 100% de la meta anual.</t>
  </si>
  <si>
    <t>Durante el cuarto trimestre de 2025 se consolidó la puesta en funcionamiento del sistema de información de consulta pública para conocer la oferta de tecnologías en salud. En este periodo se culminaron los ajustes al modelo de datos, se estabilizó el prototipo funcional y se dejó habilitada la interfaz de consulta ciudadana en ambiente productivo. Adicionalmente, se adelantaron actividades de actualización y estabilización de la herramienta tecnológica, así como la validación de contenidos e interoperabilidad con las bases institucionales, alcanzando un nivel de avance del 75% al cierre de la vigencia 2025 y dejando el sistema preparado para su optimización y consolidación definitiva en 2026.</t>
  </si>
  <si>
    <t>La acción tiene meta definida para la vigencia 2025 del 75% de implementación del sistema de información de consulta pública sobre oferta de tecnologías en salud. Durante el año se consolidó el modelo de datos, el prototipo funcional, la interoperabilidad con bases institucionales y la habilitación de la interfaz de consulta ciudadana, alcanzando el avance reportado. Planeación valida la coherencia entre lo ejecutado y la meta anual, y recomienda avanzar en la optimización, pruebas de usabilidad y consolidación definitiva del sistema en 2026.</t>
  </si>
  <si>
    <t>Fortalecer los procesos de cualificación y gestión del talento humano requerido para la atención en los servicios farmacéuticos</t>
  </si>
  <si>
    <t>Documento de definición de ruta, Resolución 001444 de 2025 expedida</t>
  </si>
  <si>
    <t>Definición de la ruta para certificacion del Talento Humano para la atención en servicios farmaceúticos</t>
  </si>
  <si>
    <t>Un documento de Definición de la ruta para certificacion del Talento Humano para la atención en servicios farmaceúticos</t>
  </si>
  <si>
    <t xml:space="preserve">Durante el primer trimestre de 2025 se realizó el diagnóstico de capacidades actuales del talento humano y se diseñó el plan de fortalecimiento de competencias técnicas. Se avanza en la estructuración de contenidos para el programa de capacitación especializado en vigilancia sanitaria.
</t>
  </si>
  <si>
    <t>Meta alcanzada al 100% en el primer trimestre con la expedición de la Resolución 001444 de 2025. Se evidencia coherencia técnica y financiera. Planeación sugiere hacer seguimiento a la implementación de la ruta y documentar resultados para auditoría.</t>
  </si>
  <si>
    <t xml:space="preserve">Se expide  la resolución 001444 de 2025 Por la cual se adopta la Política Pública del Talento Humano en Salud
</t>
  </si>
  <si>
    <t>Se pudo analizar que la meta de definir la ruta de certificación del talento humano farmacéutico se cumplió al 100% con la expedición de la Resolución 001444 de 2025. El avance físico y financiero es coherente con la actividad operativa realizada.</t>
  </si>
  <si>
    <t>Durante el tercer trimestre de 2025, se realizaron acciones de monitoreo y seguimiento a la implementación de la Resolución 001444 de 2025, mediante la cual se adoptó la Política Pública del Talento Humano en Salud. Se adelantaron espacios de socialización y articulación con actores del sector farmacéutico y entidades territoriales para definir los lineamientos operativos de la ruta de certificación del talento humano en servicios farmacéuticos. Adicionalmente, se inició la fase de planeación del programa de capacitación especializado, en coordinación con instituciones académicas y equipos técnicos del Ministerio, con el fin de asegurar la apropiación y puesta en marcha de la política.</t>
  </si>
  <si>
    <t>La acción mantiene resultado cuantitativo de 1 y cumplimiento del 100% alcanzado en el primer trimestre, sin variación en los trimestres posteriores. Durante el tercer trimestre se realizaron actividades de seguimiento y socialización de la Resolución 1444 de 2025 con actores territoriales y del sector farmacéutico. Planeación valida la coherencia total entre el avance reportado y el indicador físico, y recomienda consolidar los soportes de socialización e implementación territorial para efectos de auditoría de cierre</t>
  </si>
  <si>
    <t>Durante el cuarto trimestre de 2025 se realizaron actividades de seguimiento, fortalecimiento y actualización a la implementación de la Resolución 001444 de 2025 y a la ruta de certificación del talento humano para la atención en servicios farmacéuticos. En este periodo se adelantaron espacios de articulación con actores del sector y entidades territoriales, y se avanzó en la planeación del programa de capacitación especializado, con el fin de asegurar la apropiación, sostenibilidad y mejora continua de la política y de los lineamientos adoptados.</t>
  </si>
  <si>
    <t>La meta definida para la vigencia 2025 se cumplió al 100% con la expedición de la Resolución 001444 de 2025, mediante la cual se adoptó la ruta de certificación del talento humano para la atención en servicios farmacéuticos. Durante los trimestres posteriores se adelantaron actividades de seguimiento, socialización y articulación con actores del sector y entidades territoriales. Planeación valida la coherencia total entre el indicador y lo ejecutado, y recomienda consolidar los soportes de implementación para efectos de auditoría y seguimiento.</t>
  </si>
  <si>
    <t>MINISTERIO DE SALUD Y PROTECCIÓN SOCIAL - DIRECCIÓN DE P Y P</t>
  </si>
  <si>
    <t>Martha Janeth Univio Vargas</t>
  </si>
  <si>
    <t>DIRECCIÓN DE P Y P</t>
  </si>
  <si>
    <t>Actualizar el Programa Ampliado de Inmunizaciones (PAI)</t>
  </si>
  <si>
    <t xml:space="preserve">Lineamientos para la gestión y administración del Programa Ampliado de Inmunizaciones (1 anual) - PAI – y Lineamientos Técnicos y Operativos de Jornadas Nacionales o intensificación de Vacunación (4 anuales) </t>
  </si>
  <si>
    <t xml:space="preserve">Lineamientos actualizados 
Observación: El Lineamiento de Gestión de cada vigencia puede entrar ser socializado en Diciembre de la vigencia anterior en enero de la vigencia correspondiente                                                                                              </t>
  </si>
  <si>
    <t>Numero de lineamientos elaborados</t>
  </si>
  <si>
    <t>El Manual Técnico Adminsitrativo del PAI  es un documento técnico de consulta que contiene información de cada uno de los componenetes para la operación del PAI. Adicionalmente el PAI emite anualmente los lineamientos nacionales con orientaciones técnicas para la gestión y operación del programa, reiterando y resaltando las acciones competentes por cada actor del sistema, así mismo emite lineamientos de estrategias de intensificación, jornadas nacionales, uso de vacunas y socializa las diferentes actualizaciones del esquema de vacunación, sistemas de información, cadena de frío entre otros. Razón por la cual se actualizan y socializan permanentemente las acciones del programa con los actores del sistema. sin embargo a considerado la actualización del manual técnico operativo como documento de consulta teniendo en cuenta la estructura definida en La Ley 2406 de 2024 de los módulos del programa se viene adelantando la cooperación con  UNICEF y presenta el siguiente avance:   
Se realiza reunión de avance con UNICEF con quien se coordina la cooperación al Programa para la actualización del manual técnico y administrativo del PAI en el marco de  la Ley 2406 de 2024, se retoma la articulación de la mesa de trabajo para avanzar en el proceso y planeación de la reorganización de lo módulos  que incluya los aspectos técnicos claves para la modernización y operación del PAI.</t>
  </si>
  <si>
    <t>Liliana Prieto    Referente PAE Subdirección enfermedades transmisibles</t>
  </si>
  <si>
    <t>Indicador con seguimiento semestral</t>
  </si>
  <si>
    <t xml:space="preserve">01/06/2025
4. LINEAMIENTOS TERCERA JORNADA DE VACUNACIÓN 2025 " “Prevenir es vivir, VACÚNATE YA”
</t>
  </si>
  <si>
    <t>De acuerdo con la información registrada por la dependencia, se genera el documento  " LINEAMIENTOS TERCERA JORNADA DE VACUNACIÓN 2025 " “Prevenir es vivir, VACÚNATE YA"</t>
  </si>
  <si>
    <r>
      <rPr>
        <sz val="10"/>
        <color rgb="FF000000"/>
        <rFont val="Calibri"/>
        <family val="2"/>
        <scheme val="minor"/>
      </rPr>
      <t xml:space="preserve">"Se reporta el detalle de los lineamientos ya que en primer semetre no se relaciono el detalle: 
</t>
    </r>
    <r>
      <rPr>
        <b/>
        <sz val="10"/>
        <color rgb="FF000000"/>
        <rFont val="Calibri"/>
        <family val="2"/>
        <scheme val="minor"/>
      </rPr>
      <t>Enero 2025:</t>
    </r>
    <r>
      <rPr>
        <sz val="10"/>
        <color rgb="FF000000"/>
        <rFont val="Calibri"/>
        <family val="2"/>
        <scheme val="minor"/>
      </rPr>
      <t xml:space="preserve"> Linemientos para la gestión y administración del Programa Ampiado de Inmunizaciones ( https://www.minsalud.gov.co/sites/rid/Lists/BibliotecaDigital/RIDE/VS/PP/PAI/lineamientos-gestion-administracion-pai-2025.pdf) 
</t>
    </r>
    <r>
      <rPr>
        <b/>
        <sz val="10"/>
        <color rgb="FF000000"/>
        <rFont val="Calibri"/>
        <family val="2"/>
        <scheme val="minor"/>
      </rPr>
      <t>Abril 2025</t>
    </r>
    <r>
      <rPr>
        <sz val="10"/>
        <color rgb="FF000000"/>
        <rFont val="Calibri"/>
        <family val="2"/>
        <scheme val="minor"/>
      </rPr>
      <t xml:space="preserve">: LINEAMIENTOS TÉCNICOS Y OPERATIVOS PARA LA SEGUNDA JORNADA NACIONAL DE VACUNACIÓN - 22ª
SEMANA DE VACUNACIÓN EN LAS AMÉRICAS (SVA) Y 13ª SEMANA MUNDIAL DE INMUNIZACIÓN (SMI) ( https://www.minsalud.gov.co/sites/rid/Lists/BibliotecaDigital/RIDE/VS/PP/PAI/lineamientos-segunda-jornada-vacunacion-22-sva-13-smi.pdf) 
</t>
    </r>
    <r>
      <rPr>
        <b/>
        <sz val="10"/>
        <color rgb="FF000000"/>
        <rFont val="Calibri"/>
        <family val="2"/>
        <scheme val="minor"/>
      </rPr>
      <t>Abril:</t>
    </r>
    <r>
      <rPr>
        <sz val="10"/>
        <color rgb="FF000000"/>
        <rFont val="Calibri"/>
        <family val="2"/>
        <scheme val="minor"/>
      </rPr>
      <t xml:space="preserve"> LINEAMIENTOS TÉCNICOS Y OPERATIVOS vPARA LA VACUNACIÓN CONTRA INFLUENZA ESTACIONAL CEPA SUR(https://www.minsalud.gov.co/sites/rid/Lists/BibliotecaDigital/RIDE/VS/PP/ET/lineamientos-tecnicos-operativos-vacunacion-influenza-estacional-cepa-sur-2025.pdf).
</t>
    </r>
    <r>
      <rPr>
        <b/>
        <sz val="10"/>
        <color rgb="FF000000"/>
        <rFont val="Calibri"/>
        <family val="2"/>
        <scheme val="minor"/>
      </rPr>
      <t xml:space="preserve">
Junio: </t>
    </r>
    <r>
      <rPr>
        <sz val="10"/>
        <color rgb="FF000000"/>
        <rFont val="Calibri"/>
        <family val="2"/>
        <scheme val="minor"/>
      </rPr>
      <t xml:space="preserve">LINEAMIENTOS TERCERA JORNADA DE VACUNACIÓN 2025 " “Prevenir es vivir, VACÚNATE YA”
</t>
    </r>
    <r>
      <rPr>
        <b/>
        <sz val="10"/>
        <color rgb="FF000000"/>
        <rFont val="Calibri"/>
        <family val="2"/>
        <scheme val="minor"/>
      </rPr>
      <t xml:space="preserve">Septiembre 2025: </t>
    </r>
    <r>
      <rPr>
        <sz val="10"/>
        <color rgb="FF000000"/>
        <rFont val="Calibri"/>
        <family val="2"/>
        <scheme val="minor"/>
      </rPr>
      <t xml:space="preserve">Lineamiento intensificación de vacunacion ""por ti, por mi, por todos, vacunate ya! ( 
https://www.minsalud.gov.co/sites/rid/Lists/BibliotecaDigital/RIDE/VS/PP/PAI/lineamientos-intensificacion-vacunacion.pdf) 
</t>
    </r>
    <r>
      <rPr>
        <b/>
        <sz val="10"/>
        <color rgb="FF000000"/>
        <rFont val="Calibri"/>
        <family val="2"/>
        <scheme val="minor"/>
      </rPr>
      <t>Septiembre 2025:</t>
    </r>
    <r>
      <rPr>
        <sz val="10"/>
        <color rgb="FF000000"/>
        <rFont val="Calibri"/>
        <family val="2"/>
        <scheme val="minor"/>
      </rPr>
      <t xml:space="preserve"> Lineamientos técnicos y operativos para la aplicación de la vacuna Hexavalente
acelular en población infantil con peso al nacer menor a 1.500 gramos, prematuros o a término y nacida a partir del 1 de abril de 2025 ( https://www.minsalud.gov.co/sites/rid/Lists/BibliotecaDigital/RIDE/VS/PP/PAI/lineamientos-tecnicos-aplicacion-vacuna-hexavalente.pdf)
</t>
    </r>
  </si>
  <si>
    <t>Liliana Prieto Lozano</t>
  </si>
  <si>
    <r>
      <rPr>
        <sz val="10"/>
        <color rgb="FF000000"/>
        <rFont val="Calibri"/>
        <family val="2"/>
      </rPr>
      <t xml:space="preserve">De acuerdo a informacion reportada por la entidad para este trimeste reportan a detalle los lineamientos de vacunación para el mes de </t>
    </r>
    <r>
      <rPr>
        <b/>
        <sz val="10"/>
        <color rgb="FF000000"/>
        <rFont val="Calibri"/>
        <family val="2"/>
      </rPr>
      <t xml:space="preserve">Septiembre </t>
    </r>
    <r>
      <rPr>
        <sz val="10"/>
        <color rgb="FF000000"/>
        <rFont val="Calibri"/>
        <family val="2"/>
      </rPr>
      <t>Lineamiento intensificación de vacunación "por ti, por mi, por todos, vacunate ya!!.  y en este mismo trimestre reportan Los lineamientos técnicos  y operativos para la segunada Jornada Nacional de Vacunación (SVA) y (SMI), dando alcance a la meta del 120%.              Adicional reportan el detalle de los lineamientos del primer trimestre ya que no habian sido relacionados.</t>
    </r>
  </si>
  <si>
    <t>En el PAI dando respuesta a las diferentes alertas epidemiológicas y a las bajas coberturas en los biológicso trazadores presentadas en los primeros 7 meses del año, se toma la decisión de implementar el plan intensificado de vacunación, por medio del cual se realizó y envió  el "Lineamiento de intensificación de vacunación. Por tí, por mí, por todos, vacúnate ya". que incluyó: vacunatón ncoturno (jortnadas de vacunación en las noches) y una semana al mes de intensificación con diferentes estragtegias, entre ellas buscando el logro de los objetivos  de actualizar los esquemas de vacunación en la población objeto: niños, niñas, adolescentes, gestantes y personas mayores de 60 años, con el fin de reducir el riesgo de enfermar o morir por enfermedades prevenibles por vacunas.</t>
  </si>
  <si>
    <t>Liliana Pireto Lozano</t>
  </si>
  <si>
    <t>De acuerdo con la información reportada por la entidad para el presente trimestre, la Dirección de Promoción y Prevención informó la implementación de un (1) “Lineamiento de intensificación de la vacunación: Por ti, por mí, por todos, vacúnate ya”, el cual incluyó la estrategia de vacunatón nocturno. Para la vigencia 2025, reporto  un nivel de cumplimiento del 140 %.</t>
  </si>
  <si>
    <t xml:space="preserve">15-06-2025 Ana Matilde Rincón </t>
  </si>
  <si>
    <t>Formular y/o transformar políticas, y actos regulatorios en salud ambiental que incidan en la intervención de los determinantes socioambientales  con enfoque diferencial, territorial e inclusivo</t>
  </si>
  <si>
    <t xml:space="preserve">Acto administrativo expedido </t>
  </si>
  <si>
    <t xml:space="preserve">
Actos administrativos expedidos en salud Ambiental .</t>
  </si>
  <si>
    <t xml:space="preserve">
Número de actos administrativos expedidos</t>
  </si>
  <si>
    <t>numero</t>
  </si>
  <si>
    <t>*Se encuentra en revisión de la subdirección de asuntos reglamentarios el proyecto de resolución "Por la cual se reglamenta el manejo y gestión integral del cadáver en los aspectos sanitarios y epidemiológicos en el ámbito hospitalario, extrahospitalario y funerario y se modifica parcialmente la Resolución 5194 de 2010" para su expedición.
*Se encuentra en elaboración del informe de observaciones y comentarios del proyecto de resolución "Por la cual se adoptan los criterios técnicos de construcción y de seguridad para los establecimientos con piscinas y estructuras similares de uso colectivo abiertas</t>
  </si>
  <si>
    <t>Lina Maria Muñoz Revelo
Subdirección de Salud ambiental</t>
  </si>
  <si>
    <t>Indicador con seguimiento anual</t>
  </si>
  <si>
    <r>
      <t>*Se encuentra en ajustes de las observaciones realizados por el área jurídica frente al proyecto de resolución ajustado de conformidad con las observaciones recibidas "</t>
    </r>
    <r>
      <rPr>
        <i/>
        <sz val="10"/>
        <color rgb="FF000000"/>
        <rFont val="Calibri"/>
        <family val="2"/>
      </rPr>
      <t>Por la cual se reglamenta el manejo y gestión integral del cadáver en los aspectos sanitarios y epidemiológicos en el ámbito hospitalario, extrahospitalario y funerario y se modifica parcialmente la Resolución 5194 de 2010</t>
    </r>
    <r>
      <rPr>
        <sz val="10"/>
        <color rgb="FF000000"/>
        <rFont val="Calibri"/>
        <family val="2"/>
      </rPr>
      <t xml:space="preserve">" para su expedición.
*Se está proyectando el informe de observaciones y comentarios del proyecto de resolución </t>
    </r>
    <r>
      <rPr>
        <i/>
        <sz val="10"/>
        <color rgb="FF000000"/>
        <rFont val="Calibri"/>
        <family val="2"/>
      </rPr>
      <t>"Por la cual se adoptan los criterios técnicos de construcción y de seguridad para los establecimientos con piscinas y estructuras similares"</t>
    </r>
    <r>
      <rPr>
        <sz val="10"/>
        <color rgb="FF000000"/>
        <rFont val="Calibri"/>
        <family val="2"/>
      </rPr>
      <t xml:space="preserve"> de uso colectivo abiertas, para ajuste al acto administartivo  y se está finalizando el AIN  Dispositivos de Seguridad en Piscinas.
Se realiza ajuste de indicador y metas cuatrienio  dado que existe unha agenda regulatoria proyectada de conformidad con las obligaciones que asisten a la Subdirección de Salud Ambiental.  No onstante, debe tenerse en cuenta que el producto corresponde a  la expedición del acto administrativo que es el que tiene efectos jurídicos en virtud de su carácter general.</t>
    </r>
  </si>
  <si>
    <t>No se presentan avance cualitativo respecto de lo programado para el trimestre, sin embargo se registra descripción de avances presentados.</t>
  </si>
  <si>
    <t>Se realiza la publicación para consulta pública para dar cumplimiento a la agenda regulatoria 2025:
* Entre el 9 y el 23 de julio de 2025, en el portal institucional del Ministerio de Salud y Protección Social el proyecto de Decreto de Adopción de la PISA y creación del SUISA. "Por el cual se adiciona el Título 15 de la Parte 8 del Libro 2 del Decreto 780 de 2016, relacionada con la Política Integral de Salud Ambiental (PISA), se crea el Sistema Unificado de Información de Salud Ambiental (SUISA) y se dictan otras disposiciones"  
* Proyecto de resolución "Por la cual se adoptan los criterios técnicos constructivos y de seguridad para los establecimientos e inmuebles con piscinas y estructuras similares, y se dictan otras disposiciones" Publicado del 14 al 28 de julio. 
*Análisis de Impacto Normativo "Implementación de Dispositivos de Seguridad en Piscinas". Publicado del 9+ al 23 de julio.
* Se realizaron seis (6) reuniones de revisión del proyecto de decreto de plaguicidas con la participación del Dr. Gleison Pineda, enfocadas en la definición conceptual del enfoque normativo, la validación de la clasificación según los convenios de la OMC y el ajuste de artículos con contenidos semejantes, logrando criterios unificados para las discusiones colectivas, consolidar la clasificación normativa, revisar requisitos de registro, disposiciones sobre donaciones y prohibiciones, y verificar la coherencia entre capítulos. Asimismo, se avanzó en el documento orientador de vigilancia epidemiológica, en respuestas a PQRS, permisos de experimentación y en la gestión de alertas por paraquat en Nariño.
*Se avanza en la revisión jurídico-técnica del proyecto de decreto de plaguicidas, mediante reuniones orientadas a depurar el articulado, unificar disposiciones por áreas de gestión y realizar ajustes técnicos y administrativos en concordancia con los convenios de la OMC (MSF y OTC). En lo relacionado  con las orientaciones para identificar los riesgos en salud publica de plaguicidas, para el cual se consolida la estructura de vigilancia, articulando dimensiones ambiental, alimentaria, sanitaria y de salud pública, incluyendo mecanismos de alerta, diagnóstico y atención. Se culminó la respuesta a observaciones de las Direcciones Territoriales de Salud. Respecto al acta e instructivo de IVC de riesgo químico del Componente de Seguridad Química, se dio respuesta a las observaciones y propuestas enviadas por las DTS, con lo cual se realizó algunos ajustes a los dos instrumentos con Mintrabajo.
* Se envió el concepto sobre la resolución para los lineamientos de la política para la gestión de pasivos ambientales.
* Se remitio concepto sobre las competencias específicas en cuanto a ruido de inmisión en cumplimiento de la ley 2450 de 2025.
* Se emitieron las observaciones al proyeccto de resolución por la cual de establecen los criterios constructivos de piscinas.
* Construcción del instrumento normativo por el cual se prohibe el uso de clorpirifos en acciones de salud.
* Se dió respuesta a las observaciones realizadas por Mintransporte, Minenergía, Minvivienda, INVIMA, Grupo de Endemoepidemícas y Cambio Climático Minsalud, Secretaria de Salud Valle y COTSA Cali de la Consulta Pública Nacional del Proyecto de Decreto de Adopción de la PISA y creación del SUISA.
Se envió oficio a las Entidades  que integran la Conasa solicitando la aprobación técnica y jurídica del proyecto de Decreto de adopción de la PISA y creación del SUISA para continuar con el trámite correspondiente para su expedición.
Se revisó y  se dio respuesta a las observaciones de la Subdirección de Asuntos Normativos del Proyecto de Resolución "Por la cual se reglamenta el Manejo y Gestión Integral en materia sanitaria y epidemiológica del cadáver humano en el ámbito hospitalario, extrahospitalari</t>
  </si>
  <si>
    <t>Subdirectora de Salud Ambiental</t>
  </si>
  <si>
    <t>De acuerdo información reportada por la dependencia, el avance del indicador  en el trimestre es del 33,33%. Dicho cumplimiento se fundamenta en mesas de trabajo realizadas y la  proyeccion y modificacion de actos administrativos. Sin embargo,  queda pendiente el  reporte de los actos administrativos expedidos, según lo programado.</t>
  </si>
  <si>
    <r>
      <rPr>
        <sz val="10"/>
        <color rgb="FF000000"/>
        <rFont val="Calibri"/>
        <family val="2"/>
        <scheme val="minor"/>
      </rPr>
      <t xml:space="preserve">Se elabora el proyecto de resolución “Por la cual se establecen los criterios de calidad del agua contenida en los estanques de piscinas y estructuras similares, buenas prácticas sanitarias y se adoptan otras disposiciones” y se lleva a consulta pública del 14 al 28 de octubre 2025. Se reciben 161 observaciones.
</t>
    </r>
    <r>
      <rPr>
        <sz val="10"/>
        <color rgb="FF00B050"/>
        <rFont val="Calibri"/>
        <family val="2"/>
        <scheme val="minor"/>
      </rPr>
      <t xml:space="preserve">En cuanto al proyecto de resolución “por la cual se reglamenta el manejo y gestión integral en materia sanitaria y epidemiológica del cadáver humano en el ámbito hospitalario, extrahospitalario y funerario y se dictan otras disposiciones”, se revisó y dio respuesta a las observaciones de la Subdirección de asuntos normativos y se puso en consulta pública por 7 días del 23 al 30 de diciembre de 2025
En relación con la expedición del proyecto de decreto “Por el cual se adiciona el Título 16 de la Parte 8 del Libro 2 del Decreto 780 de 2016, relacionada con la Política Integral de Salud Ambiental (PISA), se crea el Sistema Unificado de Información de Salud Ambiental (SUISA) y se dictan otras disposiciones”, se envió oficio a las entidades de la Conasa solicitando la aprobación técnica y jurídica para continuar con el trámite correspondiente para su expedición y se envió memorando desde el despacho del Viceministro de Salud a la Subdirección de  Asuntos Normativos el cual se encuentra en revisión para iniciar la recolección de firmas de los 10 ministerios y del Departamento Nacional de Planeación
</t>
    </r>
    <r>
      <rPr>
        <sz val="10"/>
        <color rgb="FF000000"/>
        <rFont val="Calibri"/>
        <family val="2"/>
        <scheme val="minor"/>
      </rPr>
      <t xml:space="preserve">
Se envió a revisión jurídica de la Dirección de Promoción y Prevención el proyecto de Decreto “Por el cual se sustituye el Decreto 1575 de 2007, referente al Sistema para la Protección, Vigilancia y Control de la Calidad del agua para Consumo Humano", junto con el Anexo  Cuestionario para la elaboración de actos administrativos y el Anexo 2. Formato memoria justificativa".
</t>
    </r>
  </si>
  <si>
    <t>Subdirección de Salud ambiental</t>
  </si>
  <si>
    <t>La dependencia de promoción y prevención no reporta meta cuantitativa para el cuarto trimestre  sin embargo reporta un avance el 33% para vigencia 2025 correspondiente a un acto administrativo expedido</t>
  </si>
  <si>
    <t>Implementar la estrategia integradora en salud ambiental orientadas a incidir en los determinantes sociambientales con enfoque diferencial, territorial e inclusivo, como parte integral del bienestar de las personas, familias y comunidades.</t>
  </si>
  <si>
    <t xml:space="preserve">
71% de territorios que Implementaron la Estrategia de Entornos Saludables)</t>
  </si>
  <si>
    <t>Plan de acción de implementación de la Estrategia Integradora por vigencia</t>
  </si>
  <si>
    <t xml:space="preserve">
Estrategia integradora en salud ambiental que incide en determinantes socioambientales implementada </t>
  </si>
  <si>
    <t xml:space="preserve">
Documento y plan de acción de estratégia integradora</t>
  </si>
  <si>
    <t>En cuanto a la estrategia integradora en salud ambiental durante el I trimestre de 2025, se realizaron las siguientes acciones:
* Espacios de trabajo al interior de la subdirección con el fin de construir el plan de acción de implementación de la estrategia para el año 2025;
* Análisis y priorización de situaciones críticas y determinantes socioambientales, ajuste de la matriz de análisis de salud ambiental, evaluan posibilidades de análisis, se incluyen datos de referencia para comparar resultados por departamento, se realizan reuniones con OTIC, Epidemiología.
* Definición de acciones integrales e integradas: se avanza en el ejercicio de revisión y armonización del plan de acción de la estrategia con la Política Integral de Salud Ambiental (PISA) y el Plan Decenal de Salud Pública 2022-2031 (PDSP). La matriz producto de este ejercicio servirá como insumo para posicionamiento y alineación al actual marco político.
*Socialización de la Resolución 591 de 2024 "Por la cual se adopta el Manual para la Gestión Integral de Residuos Generados en la Atención en Salud y Otras Actividades" Dirigido a Direcciones Territoriales de Salud.
* Se desarrollaron 2 reuniones de concertacion para revisar la expedicion del Decreto Politica Integrtal de Salud Ambiental PISA. Igualmente se recibieron los memorandos de aprobacion de Min Ambiente y de la Oficina Juridica del MSPS.
*Se realizó una (1) Asistencia Tecncia a la Secretaria de Salud de Boyaca - reiterando la activacion de la conformacion del COTSA y se envio 1 masiva a las ETS soliictando el directorio  actualizado de las mesas del COTSA.
Se realizo uan reunión con el Minambiente y DNP par el seguimiento de la CONASA.
Se realizó una reunion con la Superintendencia Nacional de Salud y MSPS  sobre le cumplimiento de la notificación de IRCA en el SIVICAP.</t>
  </si>
  <si>
    <t>Jasblehidy Lizarazo Bejarano
Subdirección de Salud ambiental</t>
  </si>
  <si>
    <t>Implementación de la Estrategia Integradora en Salud Ambiental:
* Análisis y priorización de situaciones críticas y determinantes socioambientales: se incluyen en la matriz de análisis de salud ambiental, los valores de las tasas nacionales como valores de referencia para análisis descriptivo, ajustando e incluyendo información de eventos de codificación CIE11, catálogo de datos,  identificacion de variables del componente de agua y saneamiento básico, en la matriz de análsis y se realiza la propuesta de guia para el análisis descriptivo de la información. Se acuerda que la metodología de análisis de la información es de tipo descriptivo con base en la información ya contenida en la matriz. Se realizan mesas de trabajo con los componentes temáticos de salud ambiental para socialización de avances del proceso de análisis e identificación de nuevas fuentes y variables a incluir en la matriz
* Definición de acciones integrales e integradas: Se realiza reunión con componente temático transversal coordinación intersectorial, culminando el ejercicio de revisión y armonización del plan de acción de la estrategia con la Política Integral de Salud Ambiental (PISA). Se adelanta ejemplo de una acción integradora. Se da inicio a las mesas de cocreación de acciones integrales e integradas, realizando la socialización del objetivo y funciones de estas mesas, se realimenta el listado de situaciones críticas de interés, y se presenta un ejemplo de las acciones que se puede ordenar alrededor de la salud rural. Igualmente, se define la metodología para la identificación, priorización y cocreación de las acciones integrales e integradas con el fin de unificar conceptual y metodológicamente las apuestas con alcance nacional y territorial.
La implementación de la estrategia consta de 2 hitos,
1. Formluación de la estrategia integradora, propuesta para 2024
2. Inicio de la implementación de la estratégia integradora de acuerdo con el plan de acción de la vigencia con una programación de implementación que representa el 30% para 2025 y 30% para 2026.
Por esta razón se realiza el ajuste realizando distribución del porcentaje de cumplimiento por vigencia para obtener un 100% en el cuatrenio, así mismo, se ajusta la línea base partiendo de un 0% toda vez que no se contaba con la estratgia.</t>
  </si>
  <si>
    <t>En la implementación de la Estrategia Integradora en Salud Ambiental -EISA- se avanza en: Producto 1. Análisis y priorización de situaciones críticas y determinantes socioambientales: revisión del formato del documento de análisis y la técnica para referenciar fuentes, socialización a OTIC de la matriz de análisis de salud ambiental construida como parte del proceso de la Estrategia Integradora en Salud Ambiental EISA y concretar la necesidad de elaboración de los mapas para el análisis. Producto 2. Definición de acciones integrales e integradas: preparación de insumos base para el ejercicio de cocreación de acciones integrales e integradas para la región de La Mojana. 
Desarrollo de mesa de cocreación de la Subdirección, socialización las metodologías revisadas para avanzar con el proceso de análisis, las definiciones de los términos integral e integrado para efectos de la EISA y el ejemplo de acción integrada e integral elaborado para la situación de interés “Salud Rural”. Producto 3. Fortalecimiento de conocimientos en los enfoques y los temas transversales a la luz de la Estrategia: Entornos Saludables y Cambio Climático.   
Se avanza en la construcción del estado del arte y análisis de información para la planeación urbana verde y soluciones basadas en la naturaleza, recopilando datos climáticos de Manizales, a partir de estaciones meteorológicas y de la plataforma satelital WorldClim. También se integraron datos del DANE sobre edad y estratificación. Se avanzó en el documento base, incluyendo en la metodología los pasos para la instalación del programa y sus complementos. 
Se avanzó en la construcción del documento de Caracterización del Modelo de IVC Rural y se envió el formulario de recolección de información a las Entidades Territoriales de Salud priorizadas.
Se avanza en el diseño de infografía de ASCP, usuario - consumidor, productor - proveedor; se acompaña virtualmente los pilotajes en ASCP de Casanare y Boyaca. 
Se avanza en la implementación de la estrategia Integradora con mesas de trabajo del equipo de la Subdirección en las cuales se socializan avances y se generan acuerdos con los diferentes componentes temáticos, se priorizan los departamentos de Nariño y Amazonas para el primer ejercicio de cocreación. Se realiza acercamiento a la Dirección de Epidemiologia para revisar las posibilidades de visibilizar la salud ambiental en los ASIS;  con la Subdirección de No Transmisibles para fortalecer temas de coordinación intersectorial; con la OPS buscando asistencia técnica para fortalecer la estrategia, y con el Instituto Nacional de Salud en la de solicitud de apoyo desde los aspectos metodologicos. Se avanza en el proceso de pilotaje, socializando la estrategia y generando acuerdos con las DTS de Guainia y Amazonas.
Se realiza la descarga de datos viales de Manizales, como insumo para el análisis territorial del pilotaje que se realiza para la aplicación de la herramienta GreenUR para los procesos de planificación verde urbana. Se avanza en la construcción del documento de Caracterización del Modelo de IVC Rural y en el análisis de resultados del formulario enviado a las diferentes DTS. 
Se avanza en la deficinicón y construcción técnica de las infografías dirigidas a PRODUCTORES/PROVEEDORES y DTS en el marco del aseguramiento sanitario de cadenas produtivas, así como en el acompañamiento en el desarrollo de pilotajes en Boyacá y Casanare.* Se participó en reuniones estratégicas con el equipo de biodiversidad, con la participación de otros ministerios y organizaciones las cuales orientaron en la formulación del Plan Nacional de Biodiversidad y Salud.
* Se realiza la revisión de los formularios diligenciados en el instrumento de gestión territorial de salud ambiental, por parte de cada uno de los componentes, evidenciando sus brechas, barreras, oportunidades y fortalezas.
* Se realizaron comentareios sobre el documento de la PISA, se realizan asistencias técnicas en dos departamentos (Bolívar y Amazonas), con el fin de apoyar la formulación de sus Planes de Adaptación para generar medidas anticipatorias en adaptación con base en las predicciones climáticas.</t>
  </si>
  <si>
    <t>Jasblehidy Lizarazo bejarano- Coordinadora  Grupo de Entornos</t>
  </si>
  <si>
    <t>La Dependencia reporta avance del 33% en la construcción del documento, sin embargo esta pendiente su culminación para dar cumplimiento al indicador</t>
  </si>
  <si>
    <t>Se finalizó la elaboración el documento del Plan de Acción de La ESTRATEGIA INTEGRADORA EN SALUD AMBIENTAL</t>
  </si>
  <si>
    <t>La dependencia reporta que se dio cumplimiento a la meta programada justificando que Se finalizó la elaboración el documento del Plan de Acción de La ESTRATEGIA INTEGRADORA EN SALUD AMBIENTAL, de esta manera darian cumplimiento a la meta programada para la vigencia 2025 segun lo reportado</t>
  </si>
  <si>
    <t>4. Construir un Sistema Único Nacional de Información en Salud.</t>
  </si>
  <si>
    <t>Integrar en el sistema de información único e interoperable en salud, la información de la  salud ambiental para la toma de decisiones intersectoriales, nacionales y territoriales y promover la investigación en salud ambiental.</t>
  </si>
  <si>
    <t xml:space="preserve">
48% en el avance de un Sistema de Información</t>
  </si>
  <si>
    <t>Porcentaje de avance del dearrollo del Sistema Unificado en salud ambiental- SUISA</t>
  </si>
  <si>
    <t>Desarrollo de los sistemas de informción en salud ambiental que integrarán el SUISA</t>
  </si>
  <si>
    <t>Número de componentes de salud ambiental con información intersectorial y tableros de control cargados al SUISA / 
Número total de componentes de salud ambiental (Aire, Agua, variabilidad y cambio climatíco, Seguridad química, Zoonosis, Movilidad, IVC y entornos) * 100</t>
  </si>
  <si>
    <t>Durante el primer trimestre 2025 se socializaron los avances obtenidos frente al SUISA, con la OTIc, dado que se presentaron cambios en el personal y nos encontramos a la espera de continuar el desarrollo en los diferentes componentes d ela Salud Ambiental con la OTIC</t>
  </si>
  <si>
    <t>Yolanda Lucero Mosquera 
Subdirección de Salud ambiental</t>
  </si>
  <si>
    <t>Durante el segundo trimestre 2025, se avanzó en mesas técnicas con OTIC presentando las necesidades y avances  para avanzar en el desarollo del SUISA.
Se realiza ajuste de metas anuales y meta del cuatrenio llevando a procentaje, teniendo en cuenta que se tarta de un unico sistema de información que integra todos los componentes de la salud ambiental y para el cual se plantearon como metas el desarrollo durante el cuatrenio de 5 de los componentes que integraran el SUISA, adicionalmente se determina la integración de 5 componentes frente a  los 4 se tenian plnateados, en esta medida, se ajusta la linea base a 0%., toda vea que no se tiene el aplicativo desarrollado.
Es importante resaltar que el desarrollo de este sistema integrado y sus componentes, se encuentran supeditados a la disponibilidad técnica, operativa y presupuestal de la OTIC.</t>
  </si>
  <si>
    <t>De acuerdo con la información registrada por la dependencia, se avanzó en mesas técnicas con OTIC presentando las necesidades y avances  para el desarollo del SUISA</t>
  </si>
  <si>
    <t>Gestión para la captura de información de salud ambiental (zoonosis, habitabilidad - entornos, entre otros) con apoyo de la OTIC y la DPP

Entrega de tableros por componentes por parte de la fábrica de datos así; para alcanzar el 100% de la meta:
Agua pendiente de aprobación y envío de datos INS) y aire para finales de septiembre de 2025.
Entornos saludables y zoonosis para el mes de octubre de 2025
Cambio climático y Seguridad Química para el mes de noviembre de 2025
Estrategia Integradora y actualización de datos de aire para diciembre de 2025
Primera fase sistema IVC 16 de diciembre de 2025
Avance del sistema de Gestión Toxicológica mes de diciembre de 2025</t>
  </si>
  <si>
    <t>Andrea Patricia Soler - Coordinadora Grupo desarrollo y Salud</t>
  </si>
  <si>
    <t xml:space="preserve">De acuerdo a la información de la dependencia,  ya se han establecido las fechas para la entrega de los "tableros por componentes" correspondientes al último trimestre de 2025.  </t>
  </si>
  <si>
    <t xml:space="preserve">Se avanzó en el desarrollo de los tableros de salida de información de los componentes de salud ambiental (agua, aire, entornos, cambio climático, IVC, zoonosis, seguridad química y Estrategia Integradora) el marco del SUISA con apoyo de la OTIC y se realizó reunión de seguimiento al plan de trabajo con un cumplimiento del 100%
En el marco del sistema SI - APS se avanzó en la primera fase - censo de establecimientos y vehículos del sistema de IVC sanitario del Ministerio de Salud con apoyo de la OTIC y en la revisión de las necesidades para la segunda fase
Se avanzó en la primera fase del sistema de información de gestión toxicológica - tablero de intoxicaciones e identificación de fuentes de información con apoyo de la fábrica de datos de la OTIC
</t>
  </si>
  <si>
    <t xml:space="preserve">Favor revisar, el reporte de cada trimestre ya que en la meta de la vigencia 2025 se esta colocando de avance del 35% pero en la columna AO 65% para elcuarto trimestre, es impotante verificar la meta establecida para esta vigencia </t>
  </si>
  <si>
    <t xml:space="preserve">Promoción de hábitos saludables con enfoque diferencial y de curso de vida a través de la implementación de un plan estratégico intersectorial para promover hábitos alimentarios saludables, actividad física, y prevenir el consumo de sustancias psicoactivas. Este plan incluirá la creación e implementación de un programa de juego activo y actividad física con enfoque diferencial.
</t>
  </si>
  <si>
    <t>Planes de acción de cada una de estas instancias implementados.</t>
  </si>
  <si>
    <t>Implementar los compromisos sectoriales en el marco de los planes intersectoriales para abordar: la promoción de hábitos alimentarios saludables, actividad física y prevención del consumo de sustancias psicoactivas.</t>
  </si>
  <si>
    <t>Acciones ejecutadas en las instancias intersectoriales (CONIAF, CISAN y CONSEJO NACIONAL DE ESTUPERFACIENTES) / Acciones programadas en las instancias intersectoriales para la vigencia  * 100</t>
  </si>
  <si>
    <t>En relación con los procesos de articulación intersectorial para dar respuesta a esta acción, se realizaron las siguientes acciones en el primer trimestre de 2025:
En la promoción de la actividad física: 
* Consolidación y concertación del Plan de Trabajo 2025 del Proyecto Interministerial: "Promoción de la actividad física, la recreación y el deporte en entornos educativos escolares para una vida saludable y feliz", en el marco del Programa Hemisférico sobre políticas de alimentación saludable y actividad física en entornos escolares, de OEA y OPS.
* Articulación intersectorial con el equipo técnico del Ministerio del Deporte, para establecer las acciones conjuntas en la presente vigencia.
* Elaboración y socialización del Lineamiento técnico de orientaciones sobre la celebración del Día Mundial de la Actividad Física 2025 “Es tiempo de moverse”.
* Organización eventos académicos en el marco de la celebración del Día Mundial de la Actividad Física 2025. 
En relación con la promoción de hábitos alimentarios saludables:
Se realizó consulta de expertos de Unicef en el lineamiento de atención integral al exceso de peso en menores de 18 años, con la cual, se realizaron los ajustes solicitados por esa entidad, en materia de justificación, población objeto, fisiopatología, acciones con familias y atención en nutrición. En términos de asistencias técnicas, no se programaron para el periodo.
En lo relacionado con la prevención del consumo de sustancias psicoactivas:
Se continua el trabajo articulado en la mesa interinstitucional del eje 4 de la Política Nacional de Drogas en el cual se avanzó en la construcción de acciones en promoción de la salud como:
• Promover entornos protectores de socialización y cuidado para las familias y los NNAJ
o Implementar jornadas escolares complementarias relacionadas con cultura, deporte, arte y competencias emocionales y vocacionales.
o Promover la educación socioemocional a través de los espacios educativos y culturales.
De igual manera, se continua el acompañamiento a los proyectos territoriales CAMAD en los cuales se implementan estrategias de promoción y comunicación en salud materializados en dispositivos comunitarios como Zonas de Orientación Escolar y Centros de Escucha. 
Mediante el plan de acción del Comité de Convivencia Escolar se realiza el fortalecimiento de capacidades técnicos en los docentes orientadores para la detección temprana de problemas asociados al consumo de sustancias psicoactivas lícitas e ilícitas.</t>
  </si>
  <si>
    <t>Marcela Aide Galeano - Profesional Especializado modos e instilos de vida saludables de la Subdirección de enfermedades no transmisibles</t>
  </si>
  <si>
    <t>De acuerdo con la información registrada por la dependencia se presenta un avance del 25% respecto de lo programado para el trimestre</t>
  </si>
  <si>
    <r>
      <rPr>
        <b/>
        <sz val="10"/>
        <color rgb="FF000000"/>
        <rFont val="Calibri"/>
        <family val="2"/>
        <scheme val="minor"/>
      </rPr>
      <t xml:space="preserve">Promoción de la actividad física: 
</t>
    </r>
    <r>
      <rPr>
        <sz val="10"/>
        <color rgb="FF000000"/>
        <rFont val="Calibri"/>
        <family val="2"/>
        <scheme val="minor"/>
      </rPr>
      <t xml:space="preserve">* Cumplimiento al plan de trabajo y cronograma y aprobación del presupuesto del Proyecto Interministerial: "Promoción de la actividad física, la recreación y el deporte en entornos educativos escolares para una vida saludable y feliz", en el marco del Programa Hemisférico sobre políticas de alimentación saludable y actividad física en entornos escolares, de OEA y OPS.
* Articulación intersectorial con el equipo técnico del Ministerio del transporte para avance promoción movilidad activa para cumplimiento de recomendaciones de actividad física en dominio de transporte.
* 2 eventos académicos en el marco de la celebración del Día Mundial de la Actividad Física 2025 “Es tiempo de moverse”.
*Participación en la armonización de apuestas desde Min Salud para la politica de juego y acciones de promoción de la salud en adolescentes y jóvenes.
</t>
    </r>
    <r>
      <rPr>
        <b/>
        <sz val="10"/>
        <color rgb="FF000000"/>
        <rFont val="Calibri"/>
        <family val="2"/>
        <scheme val="minor"/>
      </rPr>
      <t xml:space="preserve">Promoción de la Alimentación Saludable:
</t>
    </r>
    <r>
      <rPr>
        <sz val="10"/>
        <color rgb="FF000000"/>
        <rFont val="Calibri"/>
        <family val="2"/>
        <scheme val="minor"/>
      </rPr>
      <t xml:space="preserve">Se desarrolló la primera Mesa de Alimentación Saludable/2025 de la Comisión Intersectorial de Derecho a la Alimentación en donde se informó por parte del Instituto Colombiano del Bienestar Familiar (ICBF), que se encuentra desarrollando la actualización de las Guías Alimentarias Basadas en Alimentos (GABA), las cuales pasarán a ser guías basadas en biodiversidad y alimentación real, desarrolladas a partir de una perspectiva no centralizada sino de los territorios, aplicando las diferentes categorías de enfoque diferencial de derechos, con una metodología prospectiva. Lo anterior, implica que el Plan de implementación de las GABA también será actualizado y, por ende, en el presente trimestre no se realizaron asistencias técnicas. ICBF adicionó que las nuevas guías serán presentadas a las entidades en el segundo semestre del año.
</t>
    </r>
    <r>
      <rPr>
        <b/>
        <sz val="10"/>
        <color rgb="FF000000"/>
        <rFont val="Calibri"/>
        <family val="2"/>
        <scheme val="minor"/>
      </rPr>
      <t xml:space="preserve">Convivencia Social y Ciudadana:
</t>
    </r>
    <r>
      <rPr>
        <sz val="10"/>
        <color rgb="FF000000"/>
        <rFont val="Calibri"/>
        <family val="2"/>
        <scheme val="minor"/>
      </rPr>
      <t xml:space="preserve">
En relación con los procesos de articulación intersectorial para dar respuesta a esta acción, se realizaron las siguientes acciones en el segundo trimestre de 2025:
 En cuanto a la prevención del consumo de sustancias psicoactivas:
-Se realizó un encuentro presencial con los referentes territoriales en el cual se abordaron temas de innovación eje 1 de la Política Nacional de Drogas: Prevención ambiental
- Se continúa el trabajo articulado en la mesa interinstitucional del eje 4 de la Política Nacional de Drogas avanzando en la construcción de acciones en promoción de la salud y ajuste a la matriz de seguimiento y monitoreo del plan de acción con indicadores
- Se continúa el acompañamiento a los proyectos territoriales CAMAD de la vigencia 2024 en los cuales se implementan estrategias de promoción y comunicación en salud materializados en dispositivos comunitarios como Zonas de Orientación Escolar y Centros de Escucha. Así mismo, se realizó el proceso de convocatoria, evaluación, aval y asignación de recursos para los proyectos de la vigencia 2025.
Mediante el plan de acción del Comité de Convivencia Escolar se realiza el fortalecimiento de capacidades técnicas en los docentes orientadores para la detección temprana de problemas asociados al consumo de sustancias psicoactivas lícitas e ilícitas. Se inicia trabajo alrededor de la propuesta de webinar para cumplir con dos acciones relacionadas con la prevención del suicidio y el día mundial de la salud mental (prevención del consumo de sustancias psicoactivas y normatividad vigente (consumo, venta, publicidad y promoción de los cigarrillos, productos de tabaco, sus derivados, sucedáneos o imitadores)
</t>
    </r>
  </si>
  <si>
    <t>Luz Angela Ochoa 
Subdirectora de Enfermedades No Transmisibles 
Lilian Sanchez Mesa
Subdirectora de Salud Nutricional, Alimentos y Bebidas
Nubia Bautista
Coordinadora Grupo de Convivencia Social y Ciudadania</t>
  </si>
  <si>
    <t>De acuerdo con la información registrada por la dependencia,se presemnta un avance del 25% durante segundo trimestre</t>
  </si>
  <si>
    <r>
      <rPr>
        <b/>
        <sz val="10"/>
        <color rgb="FF000000"/>
        <rFont val="Calibri"/>
        <family val="2"/>
        <scheme val="minor"/>
      </rPr>
      <t>*En la promoción de la actividad física:</t>
    </r>
    <r>
      <rPr>
        <sz val="10"/>
        <color rgb="FF000000"/>
        <rFont val="Calibri"/>
        <family val="2"/>
        <scheme val="minor"/>
      </rPr>
      <t xml:space="preserve"> 
* Consolidación de instrumento de caracterización de actividad física, recreación y deporte para diligenciamiento digital de docentes y estudiantes de instituciones educativas rurales de Caldas, Risaralda y Quindio del Proyecto Interministerial: "Promoción de la actividad física, la recreación y el deporte en entornos educativos escolares para una vida saludable y feliz", en el marco del Programa Hemisférico sobre políticas de alimentación saludable y actividad física en entornos escolares, de OEA y OPS.
* Elaboración y emisión de las orientaciones territoriales para la celebración de la semana de hábitos saludables.
*Realización del evento nacional académico, incluyo ponencias y experiencias significativas en el curso de vida y promoción de alimentación y actividad física. 
</t>
    </r>
    <r>
      <rPr>
        <b/>
        <sz val="10"/>
        <color rgb="FF000000"/>
        <rFont val="Calibri"/>
        <family val="2"/>
        <scheme val="minor"/>
      </rPr>
      <t xml:space="preserve">*En relación con la promoción de hábitos alimentarios saludables:
</t>
    </r>
    <r>
      <rPr>
        <sz val="10"/>
        <color rgb="FF000000"/>
        <rFont val="Calibri"/>
        <family val="2"/>
        <scheme val="minor"/>
      </rPr>
      <t xml:space="preserve">El 30/07/2025 se realizó la segunda Mesa de Alimentación Saludable de la Comisión Intersectorial de Derecho a la Alimentación (CIDHA), en la cual el Instituto Colombiano del Bienestar Familiar (ICBF) socializó el proceso de actualización y la “Guía de alimentación para la población colombiana basada en biodiversidad y alimentación real”, así como la presentación del nuevo Icono Nacional “Del territorio al cuerpo” que representa la biodiversidad del país desde la mirada alimentaria y culinaria. El 24/09/2025, en la tercera Mesa de Alimentación Saludable y Sostenible, el ICBF comenta que en la primera mitad del mes de octubre pretenden reactivar el Comité Técnico de Guías Alimentarias, el cual es primordial para acordar de manera intersectorial, el proceso de divulgación de esta nueva herramienta educativa y su contenido. Desde la SSNAB no se han realizado actividades de difusión a la espera de este espacio intersectorial de trabajo.
</t>
    </r>
    <r>
      <rPr>
        <b/>
        <sz val="10"/>
        <color rgb="FF000000"/>
        <rFont val="Calibri"/>
        <family val="2"/>
        <scheme val="minor"/>
      </rPr>
      <t>*En relación con los procesos para</t>
    </r>
    <r>
      <rPr>
        <sz val="10"/>
        <color rgb="FF000000"/>
        <rFont val="Calibri"/>
        <family val="2"/>
        <scheme val="minor"/>
      </rPr>
      <t xml:space="preserve"> </t>
    </r>
    <r>
      <rPr>
        <b/>
        <sz val="10"/>
        <color rgb="FF000000"/>
        <rFont val="Calibri"/>
        <family val="2"/>
        <scheme val="minor"/>
      </rPr>
      <t xml:space="preserve">control de sustancias psicoactivas:
</t>
    </r>
    <r>
      <rPr>
        <sz val="10"/>
        <color rgb="FF000000"/>
        <rFont val="Calibri"/>
        <family val="2"/>
        <scheme val="minor"/>
      </rPr>
      <t xml:space="preserve">
- Se continúa el acompañamiento en el cierre de los proyectos territoriales CAMAD de la vigencia 2024 en los cuales se implementan estrategias de promoción y comunicación en salud materializados en dispositivos comunitarios como Zonas de Orientación Escolar y Centros de Escucha. Para la vigencia 2025 se acompañó a las ESEs en la formulación y ajustes pertinentes de los proyectos presentados, así como el desarrollo de la fase de alistamiento.
- Se realizó un encuentro presencial con los coordinadores y referentes técnicos de los proyectos CAMAD en el cual se avanzó en el seguimiento a la implementación y directrices acorde con el énfasis de cada uno de los proyectos.
- Se continúa el trabajo articulado en la mesa interinstitucional del eje 4 de la Política Nacional de Drogas avanzando en la matriz de seguimiento y monitoreo del plan de acción y ajuste a los indicadores propuestos.
- Ajuste al Lineamiento de dispositivos comunitarios en su versión final, el cual se encuentra pendiente de aprobación para continuar con el trámite de publicación
Enlace: https://minsaludcol.sharepoint.com/:f:/s/Convivenciasocial/EmZhyYV6DCZDrGJraTHh1zIBKPKmu-l3rFC9loBOYZfc2A?e=vHZO9g
Mediante el plan de acción del Comité de Convivencia Escolar se participó en el Webinar de Salud Mental como mecanismo de fortalecimiento de capacidades técnicas en los docentes orientadores para la detección temprana de problemas asociados al consumo de sustancias psicoactivas lícitas e ilícitas, la prevención del suicidio y el día mundial de la salud mental.
</t>
    </r>
  </si>
  <si>
    <t>Luz Angela Ochoa Cubillos
Subdirectora de Enfermedades No Transmisibles 
Lilian Sanchez Mesa
Subdirectora de Salud Nutricional, Alimentos y Bebidas
Nubia Bautista
Coordinadora Grupo de Convivencia Social y Ciudadania</t>
  </si>
  <si>
    <t>De acuerdo a información registrada por la dependencia para el tercer trimestre rinden un avance del 25%</t>
  </si>
  <si>
    <t xml:space="preserve">En la promoción de la actividad física: 
Encuentros taller en las 11 Instituciones Educativas propuestas para el despliegue del Proyecto de Actividad Física en Instituciones Educativas de Quindío, Risaralda y Caldas, entrega de kits deportivos e informe final de intervención.
Participación de los espacios regionales para socializar la promoción de actividad física en el marco de las acciones multinivel y la APS con el Ministerio del Deporte y la OPS.
En relación con la promoción de hábitos alimentarios saludables:
1. Fortalecimiento de Capacidades y asistencia Técnica
En cumplimiento del plan de implementación, el Ministerio de Salud y Protección Social lideró procesos de formación técnica y operativa enfocados en las "Guías Alimentarias basadas en Alimentos para mujeres gestantes, madres en período de lactancia y niños y niñas menores de 2 años para Colombia". Las acciones ejecutadas se detallan a continuación:
*22 de octubre de 2025 – Webinar. Manejo Integrado De La Desnutrición Aguda-Alimentación Complementaria
*13 de noviembre-Asistencia Técnica Risaralda. Lactancia Materna Y Alimentación Complementaria En Desnutrición Aguda.
*20 de noviembre- Capacitación a La EAPB Sanitas. Prácticas Seguras En Lactancia Materna Y Alimentación Del Lactante.
En el marco de la Semana Andina de Lucha contra la Desnutrición Infantil (SAL DI) también se realizaron dos Webinar: 1) noviembre 26- Re-lactancia en la desnutrición aguda y 2) noviembre 28- Alimentación complementaria en niños y niñas con desnutrición aguda.
2. Actualización y Transición de las GABA para Población Mayor de 2 Años.
Respecto a la población mayor de dos años, se informa que el proceso de divulgación masiva y fortalecimiento de capacidades se encuentra en fase de transición técnica. Esto obedece a la reciente actualización de dichas guías mediante el Convenio N° 01019342024 entre el Instituto Colombiano de Bienestar Familiar (ICBF) y la Universidad de Antioquia, cuya divulgación oficial se realizó el 02 de agosto de 2025.
De igual forma, se retomaron los Comités de Guías Alimentarias, sesiones realizadas el 14 de noviembre y 18 de diciembre, con la participación de referentes de la Subdirección de Salud Nutricional, Alimentos y Bebidas.
En estos espacios se socializaron los nuevos contenidos que promueven un cambio de paradigma hacia una alimentación saludable basada en la biodiversidad y el consumo de alimentos reales. Se pretende que, por medio de estos, se haga la proyección de la implementación para el 2026.
En relación con los procesos para control de sustancias psicoactivas:
- Se realizó el acompañamiento en el cierre y consolidación de la matriz cuantitativa de reporte de los proyectos territoriales CAMAD de la vigencia 2024 en los cuales se implementan estrategias de promoción y comunicación en salud materializados en dispositivos comunitarios como Zonas de Orientación Escolar y Centros de Escucha, a saber: Bolívar (Santa Rosa del Sur), Cauca (Argelia, El Tambo, López de Micay, Piamonte y Timbiquí), Chocó (Istmina, Litoral del San Juan, Medio San Juan, Novita y Sipi), Córdoba (Tierralta), Nariño (Magui y Roberto Payán), Norte de Santander (El Tarra, Sardinata y Tibú), Putumayo (Orito, Puerto Caicedo, San Miguel y Valle del Guamez) y Valle del Cauca (Buenaventura).
Para la vigencia 2025 se acompañó a las ESEs en la fase de alistamiento e inicio de la implementación de los proyectos presentados relacionados con estrategias de promoción y comunicación en salud materializados en dispositivos comunitarios como Zonas de Orientación Escolar y Centros de Escucha: Bolívar (Santa Rosa del Sur), Cauca (Argelia, El Tambo y López de Micay), Chocó (Bajo Baudó, Carmen Del Darién, El Litoral Del San Juan, Istmina, Medio San Juan, Nóvita y Sipí), Nariño (Magui y Roberto Payán), Norte de Santander (El Tarra, Sardinata, Tibú y La Gabarra).
Se continúa el trabajo articulado en la mesa interinstitucional del eje 4 de la Política Nacional de Drogas avanzando en la matriz de seguimiento y monitoreo del plan de acción y ajuste a los indicadores propuestos.
Se finalizó el Lineamiento de dispositivos comunitarios y se realizó la asistencia técnica a las entidades territoriales para su implementación.
En el plan de acción del Comité de Convivencia Escolar se participó en este espacio para realizar seguimiento a las acciones definidas.
</t>
  </si>
  <si>
    <t>Marcela Galeano Castillo
Subdirección de Enfermedades no Transmisibles</t>
  </si>
  <si>
    <t>La dependencia reporta un avance cuantitativo del 25% correspondiente al cuarto trimestre. En la descripción de los avances se detallan las acciones realizadas durante este periodo. Asimismo, informan que el cumplimiento propuesto para la vigencia 2025 alcanza el 100%.</t>
  </si>
  <si>
    <t>En coordinacion con los Ministerios de Educacion y Salud se creará el programa deporte, recreación y actividad fisica en la escuela para una vida saludable y feliz en jornada extendida de las institucionales educativas.
Etapa 1: Concertación del programa.
Etapa 2: Formulación del programa.
Etapa 3: Acompañamiento técnico para la implementación del programa.
Etapa 4: Seguimiento y evaluación del programa.</t>
  </si>
  <si>
    <t>30% etapa l</t>
  </si>
  <si>
    <t>Plan de acción implementado</t>
  </si>
  <si>
    <t>Porcentaje de cumplimiento del Plan de acción de la implementación de la estrategia del  programa de deporte, recreación y actividad física en la escuela</t>
  </si>
  <si>
    <t>Acciones implementadas / Acciones programadas * 100</t>
  </si>
  <si>
    <t>Consolidación y concertación del Plan de Trabajo 2025 del Proyecto Interministerial, entre el Ministerio de Educación Nacional, el Ministerio del Deporte y el Ministerio de Salud y Protección Social: "Promoción de la actividad física, la recreación y el deporte en entornos educativos escolares para una vida saludable y feliz", en el marco del Programa Hemisférico sobre políticas de alimentación saludable y actividad física en entornos escolares, de OEA y OPS; con el propósito de avanzar con las acciones e intervenciones en Establecimientos Educativos focalizados. Se adelantó la revisión y aportes a documento de caracterización EE dados por el MEN en el marco del proyecto. Preparación de la presentación a OPS Colombia para aprobación de plan de trabajo 2025</t>
  </si>
  <si>
    <t>De acuerdo con la información registrada por la dependencia se presenta un avance del 10% de la etapa 3 sin avances de la etapa 4.</t>
  </si>
  <si>
    <t>* Reunión regional con OEA-OPS para la socialización de avances, logros, barreras y facilitadores, adicional al taller de documentación de experiencias en promoción de actividad física en Colombia como insumo para la guía regional para promoción de estilos de vida en entorno educativo, en el marco del Proyecto Interministerial: "Promoción de la actividad física, la recreación y el deporte en entornos educativos escolares para una vida saludable y feliz", en el marco del Programa Hemisférico sobre políticas de alimentación saludable y actividad física en entornos escolares, de OEA y OPS.</t>
  </si>
  <si>
    <t>Cristina Daza Rodriguez
Subdirectora de Enfermedades No Transmisibles</t>
  </si>
  <si>
    <t>De acuerdo con la información registrada por la dependencia,para segundo trimestre se presenta un avance de 35% de la etapa 3 y no se presentan aun avances de lo programado para la etapa 4 de la vigencia</t>
  </si>
  <si>
    <t xml:space="preserve">* Gestión y planeación del abordaje de los talleres de las instituciones educativas rurales para el despliegue de iniciativas para la promoción de actividad física, recreación y deporte , en el marco del Proyecto Interministerial: "Promoción de la actividad física, la recreación y el deporte en entornos educativos escolares para una vida saludable y feliz", en el marco del Programa Hemisférico sobre políticas de alimentación saludable y actividad física en entornos escolares, de OEA y OPS. Aplicación de los instrumentos de caracterización a docentes y estudiantes de las IE seleccionadas de los departamentos de Caldas y Risaralda.
</t>
  </si>
  <si>
    <t>Luz Angela Ochoa Cubillos
Subdirectora de Enfermedades No Transmisibles</t>
  </si>
  <si>
    <t>La dependencia reporta un avance del 20%  en la etapa 3 durante el tercer trimestre. Respecto a la etapa 4, no se registra avance, al cual se le debe dar cumplimiento en el ultimo trimestre 2025</t>
  </si>
  <si>
    <t>Encuentros taller en las 11 Instituciones Educativas propuestas para el despliegue del Proyecto de Actividad Física en Instituciones Educativas de Quindío, Risaralda y Caldas, entrega de kits deportivos e informe final de intervención.</t>
  </si>
  <si>
    <t xml:space="preserve">La dependencia reporta un avance cuantitativo del 35% correspondiente al cuarto trimestre. En la descripción de los avances se detallan las acciones realizadas durante este periodo. Asimismo, informan que el cumplimiento propuesto para la vigencia 2025 alcanza el 100%. </t>
  </si>
  <si>
    <t xml:space="preserve">150%
</t>
  </si>
  <si>
    <t>Definir e implementar estrategia intersectorial con el fin de abordar los determinantes que afectan e inciden en la salud mental de las juventudes y el fomento de prácticas profesionales que permitirá potenciar el acompañamiento, atención entre pares y la adquisición de competencias.
Etapa 1: Mapero de actores.
Etapa 2: Mesas de trabajo intersectorial.
Etapa 3: Formulación de la estrategia.
Etapa 4: Acompañamiento técnico para la implementación de la estragia.
Etapa 5: Seguimiento y evaluación de la estrategia.</t>
  </si>
  <si>
    <t xml:space="preserve">
(Informe del componente de atención integral en salud con énfasis en salud mental implementado, a traves de equipos de salud para jóvenes)</t>
  </si>
  <si>
    <t xml:space="preserve">Porcentaje de jóvenes que participaron en las acciones del componente de atención integral en salud con enfásis en salud mental en alguna de las 4 líneas (salud mental, prevención de violencias, prevención de consumo de sustancias psicoactivas y salud sexual y reproductiva) </t>
  </si>
  <si>
    <t xml:space="preserve">
Acciones realizadas Equipo de salud para jóvenes/acciones programadas por vigencia*100</t>
  </si>
  <si>
    <t xml:space="preserve">AVANCES EN LA ATENCION 
3.105 jóvenes participaron en el componente de atención integral en salud con énfasis en salud mental.
1.583 jóvenes vinculados a las sesiones de educación en salud.
58 jóvenes que recibieron Primeros Auxilios Psicológicos
7 jóvenes que recibieron Intervención en Crisis
271 jóvenes fueron enrutados a la Ruta de Promoción y Mantenimiento de la Salud		
3 jóvenes fueron enrutados a la Ruta materno Perinatal 
88 jóvenes fueron remitidos a Psicología primer nivel 
261jóvenes fueron remitidos a programas de promoción y prevención 
Se gestionaron 239 atenciones individuales (Agendamiento de cita).	
Se remitieron 5 jóvenes por trastornos por consumo de sustancias psicoactivas.
Se remitieron 5 jóvenes por trastornos en salud mental 
58 jóvenes recibieron Primeros Auxilios Psicológicos	
260 jóvenes con aplicación de tamizajes en salud mental y consumo de sustancias psicoactivas
AVANCES EN LA GESTIÓN 
- 16 espacios de asistencies técnicas y seguimiento a la implementación de los equipos de salud para jóvenes con las ESE y los Referentes territoriales.
- Mesa técnica de articulación con Min igualdad, para abordar temas de la operación de los Equipos de salud para Jóvenes. 
</t>
  </si>
  <si>
    <t>Diana Fonseca 
Grupo de Gestión Integrada para la Salud Mental
Tomas Guzman
Grupo de Gestión Integrada para la Salud Mental</t>
  </si>
  <si>
    <t xml:space="preserve">291 jóvenes recibieron Primeros Auxilios Psicológicos.
42 jóvenes que recibieron Intervención en Crisis.
908 jóvenes fueron enrutados a la Ruta de Promoción y Mantenimiento de la Salud	
39 jóvenes fueron enrutados a la Ruta materno Perinatal 
133 jóvenes fueron remitidos a Psicología primer nivel 
256 jóvenes fueron remitidos a programas de promoción y prevención 
Se gestionaron 240 atenciones individuales (Agendamiento de cita).
Se remitieron 28 jóvenes por trastornos por consumo de sustancias psicoactivas.
Se remitieron 20 jóvenes por trastornos en salud mental 	
Se enrutaron 6 jóvenes en la ruta de atención por violencia sexual
Se aplicaron 1348 tamizajes en salud mental y consumo de sustancias psicoactivas.
Entrega de KIT 
7332 preservativos entregados	
1364 paquetes de toallas higiénicas entregadas
315 paquetes de tampones distribuidos
56 copas menstruales distribuidas
AVANCES EN LA GESTIÓN 
Se avanza en la retroalimentación de informes de ejecución y de cierre, dado que 20 ESE ya culminaron la ejecución de recursos. 
Se continúa avanzando en la coordinación y articulación con el Ministerio de la Igualdad para lograr la atención en salud de los adolescentes y jóvenes vinculados el programa, teniendo en cuenta el proceso de transición por ajustes en el programa. 
Adicionalmente, se avanzó en la asignación de recursos para la vigencia 2025, en 55 Equipos de salud para Jóvenes en las Departamentos y Distritos de: ANTIOQUIA, BOGOTÁ, D.C., BUENAVENTURA, CALDAS, CARTAGENA DE INDIAS, CAUCA, CESAR, NARIÑO, NORTE DE SANTANDER, SANTA MARTA, SANTIAGO DE CALI VALLE DEL CAUCA de Equipos de salud para Jóvenes, de acuerdo a la priorización remitida por el Ministerio de la Igualdad. </t>
  </si>
  <si>
    <t xml:space="preserve">De acuerdo con la información registrada por la dependencia,se presenta unavance del 50%, </t>
  </si>
  <si>
    <r>
      <rPr>
        <sz val="10"/>
        <color rgb="FF000000"/>
        <rFont val="Calibri"/>
        <family val="2"/>
      </rPr>
      <t xml:space="preserve">Para el trimestre se reportan los siguientes avances relacionados con las acciones realizadas por los Equipos de salud para Jóvenes:
</t>
    </r>
    <r>
      <rPr>
        <b/>
        <sz val="10"/>
        <color rgb="FF000000"/>
        <rFont val="Calibri"/>
        <family val="2"/>
      </rPr>
      <t>4652</t>
    </r>
    <r>
      <rPr>
        <sz val="10"/>
        <color rgb="FF000000"/>
        <rFont val="Calibri"/>
        <family val="2"/>
      </rPr>
      <t xml:space="preserve"> jóvenes participaron en el componente de atención integral en salud con énfasis en salud mental.
</t>
    </r>
    <r>
      <rPr>
        <b/>
        <sz val="10"/>
        <color rgb="FF000000"/>
        <rFont val="Calibri"/>
        <family val="2"/>
      </rPr>
      <t xml:space="preserve">2417 </t>
    </r>
    <r>
      <rPr>
        <sz val="10"/>
        <color rgb="FF000000"/>
        <rFont val="Calibri"/>
        <family val="2"/>
      </rPr>
      <t xml:space="preserve">jóvenes vinculados a las sesiones de educación en salud.
</t>
    </r>
    <r>
      <rPr>
        <b/>
        <sz val="10"/>
        <color rgb="FF000000"/>
        <rFont val="Calibri"/>
        <family val="2"/>
      </rPr>
      <t>356</t>
    </r>
    <r>
      <rPr>
        <sz val="10"/>
        <color rgb="FF000000"/>
        <rFont val="Calibri"/>
        <family val="2"/>
      </rPr>
      <t xml:space="preserve"> Jóvenes recibieron Primeros Auxilios Psicológicos.
</t>
    </r>
    <r>
      <rPr>
        <b/>
        <sz val="10"/>
        <color rgb="FF000000"/>
        <rFont val="Calibri"/>
        <family val="2"/>
      </rPr>
      <t>223</t>
    </r>
    <r>
      <rPr>
        <sz val="10"/>
        <color rgb="FF000000"/>
        <rFont val="Calibri"/>
        <family val="2"/>
      </rPr>
      <t xml:space="preserve">  jóvenes que recibieron Intervención en Crisis
</t>
    </r>
    <r>
      <rPr>
        <b/>
        <sz val="10"/>
        <color rgb="FF000000"/>
        <rFont val="Calibri"/>
        <family val="2"/>
      </rPr>
      <t xml:space="preserve">1293 </t>
    </r>
    <r>
      <rPr>
        <sz val="10"/>
        <color rgb="FF000000"/>
        <rFont val="Calibri"/>
        <family val="2"/>
      </rPr>
      <t xml:space="preserve">jóvenes fueron derivados a la Ruta de Promoción y Mantenimiento de la Salud
</t>
    </r>
    <r>
      <rPr>
        <b/>
        <sz val="10"/>
        <color rgb="FF000000"/>
        <rFont val="Calibri"/>
        <family val="2"/>
      </rPr>
      <t>351</t>
    </r>
    <r>
      <rPr>
        <sz val="10"/>
        <color rgb="FF000000"/>
        <rFont val="Calibri"/>
        <family val="2"/>
      </rPr>
      <t xml:space="preserve"> jóvenes fueron remitidos a Psicología primer nivel
</t>
    </r>
    <r>
      <rPr>
        <b/>
        <sz val="10"/>
        <color rgb="FF000000"/>
        <rFont val="Calibri"/>
        <family val="2"/>
      </rPr>
      <t>718</t>
    </r>
    <r>
      <rPr>
        <sz val="10"/>
        <color rgb="FF000000"/>
        <rFont val="Calibri"/>
        <family val="2"/>
      </rPr>
      <t xml:space="preserve"> jóvenes fueron remitidos a programas de promoción y prevención.
Se gestionaron </t>
    </r>
    <r>
      <rPr>
        <b/>
        <sz val="10"/>
        <color rgb="FF000000"/>
        <rFont val="Calibri"/>
        <family val="2"/>
      </rPr>
      <t>513</t>
    </r>
    <r>
      <rPr>
        <sz val="10"/>
        <color rgb="FF000000"/>
        <rFont val="Calibri"/>
        <family val="2"/>
      </rPr>
      <t xml:space="preserve"> atenciones individuales (Agendamiento de cita).
Se remitieron </t>
    </r>
    <r>
      <rPr>
        <b/>
        <sz val="10"/>
        <color rgb="FF000000"/>
        <rFont val="Calibri"/>
        <family val="2"/>
      </rPr>
      <t>47</t>
    </r>
    <r>
      <rPr>
        <sz val="10"/>
        <color rgb="FF000000"/>
        <rFont val="Calibri"/>
        <family val="2"/>
      </rPr>
      <t xml:space="preserve"> jóvenes por trastornos por consumo de sustancias psicoactivas.
Se remitieron </t>
    </r>
    <r>
      <rPr>
        <b/>
        <sz val="10"/>
        <color rgb="FF000000"/>
        <rFont val="Calibri"/>
        <family val="2"/>
      </rPr>
      <t>167</t>
    </r>
    <r>
      <rPr>
        <sz val="10"/>
        <color rgb="FF000000"/>
        <rFont val="Calibri"/>
        <family val="2"/>
      </rPr>
      <t xml:space="preserve"> jóvenes por trastornos en salud mental.
Se derivaron  </t>
    </r>
    <r>
      <rPr>
        <b/>
        <sz val="10"/>
        <color rgb="FF000000"/>
        <rFont val="Calibri"/>
        <family val="2"/>
      </rPr>
      <t>38</t>
    </r>
    <r>
      <rPr>
        <sz val="10"/>
        <color rgb="FF000000"/>
        <rFont val="Calibri"/>
        <family val="2"/>
      </rPr>
      <t xml:space="preserve"> jóvenes en la ruta de atención por violencia sexual.
Se aplicaron </t>
    </r>
    <r>
      <rPr>
        <b/>
        <sz val="10"/>
        <color rgb="FF000000"/>
        <rFont val="Calibri"/>
        <family val="2"/>
      </rPr>
      <t>1360</t>
    </r>
    <r>
      <rPr>
        <sz val="10"/>
        <color rgb="FF000000"/>
        <rFont val="Calibri"/>
        <family val="2"/>
      </rPr>
      <t xml:space="preserve">  tamizajes en salud mental y consumo de sustancias psicoactivas
AVANCES EN LA GESTIÓN 
Se avanza en la retroalimentación de informes de ejecución y de cierre para la vigencia 2024. 
Se realiza Asistencia técnica para socializar los lineamientos para la operación y ejecución de Equipos de Salud para Jovenes con los recursos de la vigencia 2025.
Se continúa avanzando en la coordinación y articulación con el Ministerio de la Igualdad para lograr la atención en salud de los adolescentes y jóvenes vinculados el programa, teniendo en cuenta el proceso de transición por ajustes en el programa
</t>
    </r>
  </si>
  <si>
    <t>Reporta la dependencia para el tercer trimestre reporta  un avance del 25% en acciones ejecutadas  por los equipos de salud para jovenes</t>
  </si>
  <si>
    <t xml:space="preserve">Para la vigencia 2025 se han realizado acciones en el componente de salud con enfasis en salud mental a 23.122 jovenes del programa, a través de 15 acciones especificas que se realizan a través de los Equipos de salud para jóvenes.
Para el mes de Diciembre  se realizarón las 15 acciones establecidas a tun tota de : 530 jóvenes nuevos que, participaron en el componente de Atención Integral en Salud con Énfasis en Salud Mental. 
Se verifico el aseguramiento 402 jóvenes al SGSSS, de los cuales fueron afiliados 9 jóvenes y se realizaron 2 portabilidades para el lugar de residencia. 
530 jóvenes participaron de las sesiones de educación.
3 recibiendo intervención en crisis por salud mental 
169 jóvenes fueron derivados a la ruta de promoción y prevención
2 jóvenes fueron remitidas a la ruta materno perinatal.
58 jóvenes fueron remitidos a psicología primer nivel.
131 jóvenes de gestión de agendamientos de citas.
8 jóvenes derivados por trastornos de salud mental.
1 jóven derivado por consumo de sustancias psicoactivas
569 pruebas de tamizajes aplicadas a jóvenes para identificar riesgos en salud mental y por consumo de sustancias psicoactivas 
KIT Derechos Sexuales y Reproductivos:
3185 preservativos entregados;
114 de paquetes de toallas higiénicas entregadas;
44 paquetes de tampones distribuidos;
AVANCES EN LA GESTIÓN 
</t>
  </si>
  <si>
    <t xml:space="preserve">Nathalia Rodriguez 
Grupo de Gestión integrada para la salud mental </t>
  </si>
  <si>
    <t>Para el cuarto trimestre, la dependencia reporta un avance del veinticinco por ciento (25 %). Señala que, durante el mes de diciembre, se realizaron las quince (15) acciones establecidas, alcanzando un total de quinientos treinta (530) jóvenes nuevos que participaron en el componente de Atención Integral en Salud con énfasis en Salud Mental. Así mismo, se verificó el aseguramiento de cuatrocientos dos (402) jóvenes al Sistema General de Seguridad Social en Salud (SGSSS), de los cuales nueve (9) fueron afiliados y se realizaron dos (2) trámites de portabilidad al lugar de residencia. Reporatndo asi un porcentaje del 100% en el cumplimiento de la vigencia 2025.</t>
  </si>
  <si>
    <t xml:space="preserve">Aportar a la implementación de la Política Pública Nacional de Envejecimiento y Vejez, bajo el principio de corresponsabilidad individual, familiar, social y estatal </t>
  </si>
  <si>
    <t>Asistencias técnicas</t>
  </si>
  <si>
    <t>Generar capacidades técnicas en los actores del Sistema General de Seguridad Social en Salud (SGSSS) para la implementación de acciones de información, educación y comunicación para la valoración antropométrica en la población de personas mayores y las orientaciones en alimentación saludable en el marco de las GABA.</t>
  </si>
  <si>
    <t>Porcentaje de Asistencias técnicas realizadas para la implementación del lineamiento, según programació/asistencias técnicas programadas*100</t>
  </si>
  <si>
    <t xml:space="preserve">
Porcentaje</t>
  </si>
  <si>
    <t xml:space="preserve">Anual </t>
  </si>
  <si>
    <t>No se programó socialización para el periodo.</t>
  </si>
  <si>
    <t>Lilian Areliz Sánchez Mesa
Profesional Especializada con funciones de Subdirectora de Salud Nutricional, Alimentos y Bebidas</t>
  </si>
  <si>
    <t>Lilian Areliz Sánchez Mesa</t>
  </si>
  <si>
    <t>De acuerdo con la información registrada por la dependencia, no se programó socialización para el trimestre.</t>
  </si>
  <si>
    <t xml:space="preserve">Se desarrolló jornada de fortalecimiento de capacidades en "Orientaciones para la valoración nutricional de la persona mayor" a referentes de salud de los departamentos, referentes de municipios y delegados de aseguradores y prestadores.
</t>
  </si>
  <si>
    <t xml:space="preserve">Lilian Areliz Sánchez - Profesional Especializada con funciones de subdirectora de salud nutricional, alimentos y bebidas
</t>
  </si>
  <si>
    <t>La dependecia no reporta avance para el tercer trimestre de 2025. No obstante, se incluye una descripción de las actividades desarrolladas.</t>
  </si>
  <si>
    <t>No se programó socialización en el periodo. Se programó una asistencia que se desarrolló en el tercer trimestre.</t>
  </si>
  <si>
    <t>Katherin Iovanowa Carrillo Noguera
Asesora del Despacho del Ministro Encargada de las Funciones de la Subdirección de Salud Nutricional, Alimentos y Bebidas.</t>
  </si>
  <si>
    <t>Realizar la corrección correspondiente en el trimestre al que corresponde,  se debe describir mas adetalle  el indicador planteado para la vigencia el cual le permite dar este resultado,  la fuente de información. PARA el cuarto trimestre se debe describir las acciones realizadas se debe diligenciar la columna AO y AP (NO SE DEBE DEJAR ESPACIOS EN BLANCO) reportar columna AT y AU</t>
  </si>
  <si>
    <t>Lineamiento en alimentación y nutrición de la persona mayor diseñado</t>
  </si>
  <si>
    <t xml:space="preserve">Diseñar un documento que contenga el patrón de referencia y   puntos de corte para la valoración antropométrica en la población de personas mayores y las orientaciones en alimentación saludable en el marco de las GABA. </t>
  </si>
  <si>
    <t>Lineamiento que contenga el patrón de referencia y   puntos de corte para la valoración antropométrica en la población de personas mayores y las orientaciones en alimentación saludable en el marco de las GABA</t>
  </si>
  <si>
    <t>0.5</t>
  </si>
  <si>
    <t>Acción cumplida en 2024. Sin embargo, este proceso se continuará realizando, teniendo en cuenta las solicitudes que surgen en los territorios.
Aclaración  avance: El documento ya está construido y se socializó a las entidades territoriales, sin embargo, se realizaría otras socializaciones de acuerdo con las necesidades territoriales.</t>
  </si>
  <si>
    <t>Actividad no programada en la vigencia 2025, se dio cumplimiento en las vigencias anteriores</t>
  </si>
  <si>
    <t>De acuerdo con la información registrada por la dependencia,  no se programa en la vigencia 2025, toda vez, que se dio cumplimiento en las vigencias anteriores</t>
  </si>
  <si>
    <t>Acción cumplida</t>
  </si>
  <si>
    <t>Cumplimiento de la meta en vigencia anteriores, por lo cual no se reporta avance en la vigencia 2025</t>
  </si>
  <si>
    <t>Acción cumplida vigencias anteriores</t>
  </si>
  <si>
    <t xml:space="preserve">La dependencia reporta el cumplimiento de la meta en vigencias anteriores. </t>
  </si>
  <si>
    <t>La política de inocuidad de alimentos atenderá los puntos críticos relacionados con la distribución y comercialización de alimentos, con un enfoque de prevención y de análisis de riesgo (evaluación, gestión y comunicación) en los diferentes eslabones de las cadenas de producción, definiendo y fortaleciendo las funciones y los mecanismos de coordinación con la comunidad y los gobiernos locales.</t>
  </si>
  <si>
    <t>Ficha de inscripción única con las variables definidas e Instrumento único de reporte de acciones de IVC sanitario en inocuidad de alimentos estructurado</t>
  </si>
  <si>
    <t xml:space="preserve">Generar los instrumentos de reporte único de información de la ejecución del Plan de IVC sanitario en inocuidad de alimentos a través de la participación en las mesas de trabajo del sistema integrado de información de atención primaria en salud SI-APS
</t>
  </si>
  <si>
    <t xml:space="preserve">Instrumento generado </t>
  </si>
  <si>
    <t>Numero</t>
  </si>
  <si>
    <t>Revisión de las fichas de inscripción de alimentos para el sistema de IVC sanitario.</t>
  </si>
  <si>
    <t>Periodicidad de medición Anual no se registra avance para el trimestre</t>
  </si>
  <si>
    <t>Durante el trimestre se desarrollaron mesas de trabajo entre el equipo funcional de la dirección de promoción y prevención y la dirección de medicamentos y tecnologías en salud, para revisar la estructura del sistema de información de IVC sanitario, para ser integrado al Sistema de Integrado de Atención Primaria en Salud (SI-APS).</t>
  </si>
  <si>
    <t xml:space="preserve">Durante el trimestre se desarrollaron mesas de trabajo entre el equipo funcional de la dirección de promoción y prevención y la dirección de medicamentos y tecnologías en salud y con ingenieros de la OTIC, para validar el alcance de la primera fase del sistema de IVC para el Contrato MSPS 1730-202 centrado en la inscripción y censo de establecimientos y vehículos, definiendo el módulo de inscripción que hará parte del componente de gestión técnica del Sistema Integral de la Atención Primaria en Salud SI-APS. Aunque conceptualmente se desarrollará como un módulo, en esta primera fase operará principalmente como formularios de inscripción que alimentarán tableros de control.
</t>
  </si>
  <si>
    <t>La dependencia no reportan avance para el tercer trimestre del 2025 No obstante, se incluye una descripción de las actividades desarrolladas, de igual manera no reportan avances del rezago del 1,5 del 2024</t>
  </si>
  <si>
    <t>Acción Cumplida. Durante el trimestre se desarrollaron mesas de trabajo entre el equipo funcional de la Dirección de Promoción y Prevención y la Dirección de Medicamentos y Tecnologías en Salud y con ingenieros de la OTIC, para la elaboración de las fichas de inscripción de alimentos para el sistema de IVC de sanitario.</t>
  </si>
  <si>
    <t>Cual es el avance cuantitativo que se cumplio? se implemento el instrumento que se planteo en la formula de calculo ?  (segun lo que se describe) INDICADOR  pendiete diligenciar columna AT y AU traen rezago de otras vigencias?</t>
  </si>
  <si>
    <t xml:space="preserve">Generación de capacidades para la identificación oportuna del evento de ETA por parte de la comunidad y del sistema de salud </t>
  </si>
  <si>
    <t>Soporte de asistencia técnica realizada</t>
  </si>
  <si>
    <t>Desarrollar asistencia técnica a los actores del Sistema de salud (DTS, EAPB e IPS) para la para la prevención, identificación y atención de ETA.</t>
  </si>
  <si>
    <t xml:space="preserve">
Numero de asistencias técnicas realizadas/Número de asistencias técnicas programadas * 100
</t>
  </si>
  <si>
    <t xml:space="preserve">
Actividad no programada para el periodo. 0% de avance
</t>
  </si>
  <si>
    <r>
      <t>Hito 1: Se desarrolló asistencia técnica con ETS sobre inocuidad de alimentos, ETA (notificación y prevención).
Si bien, se ha venido reportando acciones para este indicador (</t>
    </r>
    <r>
      <rPr>
        <b/>
        <i/>
        <sz val="10"/>
        <color rgb="FF000000"/>
        <rFont val="Calibri"/>
        <family val="2"/>
      </rPr>
      <t>Desarrollar asistencia técnica a los actores del Sistema de salud (DTS, EAPB e IPS) para la para la prevención, identificación y atención de ETA; Hito 1: N° Asistencias técnicas-2023 y 2025; Hito2: Lineamiento técnico para la prevención, identificación y atención de ETA-2024</t>
    </r>
    <r>
      <rPr>
        <sz val="10"/>
        <color rgb="FF000000"/>
        <rFont val="Calibri"/>
        <family val="2"/>
      </rPr>
      <t xml:space="preserve">), desde la Subdirección de Salud Nutricional, Alimentos y Bebidas es necesario tener en cuenta que, la </t>
    </r>
    <r>
      <rPr>
        <b/>
        <sz val="10"/>
        <color rgb="FF000000"/>
        <rFont val="Calibri"/>
        <family val="2"/>
      </rPr>
      <t>"Generación de capacidades para la identificación oportuna del evento de ETA por parte de la comunidad y del sistema de salud"</t>
    </r>
    <r>
      <rPr>
        <sz val="10"/>
        <color rgb="FF000000"/>
        <rFont val="Calibri"/>
        <family val="2"/>
      </rPr>
      <t xml:space="preserve"> no es una función directa de la Subdirección de Salud Nutricional, Alimentos y Bebidas en concordancia con la Resolución 1067 de 2014 (Artículo 3 literal 8, numeral 8 </t>
    </r>
    <r>
      <rPr>
        <i/>
        <sz val="10"/>
        <color rgb="FF000000"/>
        <rFont val="Calibri"/>
        <family val="2"/>
      </rPr>
      <t>Participar en la definición, seguimiento y evaluación de los mecanismos y estrategias para la vigilancia en salud pública, el análisis de la situación en salud y los sistemas de información a implementar por los diferentes actores del sistema para el cumplimiento de las políticas, planes y programas definicos en materia de calidad e inocuidad de alimentos y bebidas y vigilancia de las enfermedades transmitidas por alimentos y bebidas en coordiación con las demás dependencias del Ministerio</t>
    </r>
    <r>
      <rPr>
        <sz val="10"/>
        <color rgb="FF000000"/>
        <rFont val="Calibri"/>
        <family val="2"/>
      </rPr>
      <t>).  Así las cosas, es necesario definir las dependencias responsables de esta acción estratégica dentro del Ministerio de Salud y en el Sector y revisar la pertinencia del Hito 2 considerando que, este no da respuesta a la acción planteada.  En esta sentido, reiteramos nuestra participación en el marco de nuestras funciones.</t>
    </r>
  </si>
  <si>
    <t xml:space="preserve">La medición de este indicador es Anual
</t>
  </si>
  <si>
    <t xml:space="preserve">La medición de este indicador es Anual, por lo cual la dependencia no reporta avance para este trimestre
</t>
  </si>
  <si>
    <t>No se programó socialización en el periodo. Se programó una asistencia que se desarrolló en el segundo trimestre.</t>
  </si>
  <si>
    <t>No reportan nada fisico ni cuantitativo</t>
  </si>
  <si>
    <t xml:space="preserve">Potencialización de las herramientas y lineamientos de política que permitan definir e intervenir de manera intersectorial los factores generadores de las ETA para prevenir futuros eventos </t>
  </si>
  <si>
    <t>Lineamiento para el fortalecimiento de las acciones de prevención de enfermedades transmisibles generadoras de brotes en Población privada de la libertad emitido </t>
  </si>
  <si>
    <t xml:space="preserve">
Realizar lineamiento para el fortalecimiento de las acciones de prevención de enfermedades transmisibles generadoras de brotes en Población privada de la libertad</t>
  </si>
  <si>
    <t xml:space="preserve">
Lineamiento generado</t>
  </si>
  <si>
    <r>
      <t xml:space="preserve">En trabajo conjunto entre la Subdirección de Enfermedades Transmibles y la Subdireccion de Salud Nutricional, Alimentos y Bebidas se desarrolló el </t>
    </r>
    <r>
      <rPr>
        <i/>
        <sz val="10"/>
        <color rgb="FF000000"/>
        <rFont val="Calibri"/>
        <family val="2"/>
      </rPr>
      <t>"Lineamiento para el fortalecimiento de las acciones de prevención de enfermedades transmisibles generadoras de brotes en Población privada de la libertad"</t>
    </r>
    <r>
      <rPr>
        <sz val="10"/>
        <color rgb="FF000000"/>
        <rFont val="Calibri"/>
        <family val="2"/>
      </rPr>
      <t xml:space="preserve"> al identificar la necesidad de reducir la ocurrencia de brotes en población privada de la libertad mediante la
implementación de estrategias de promoción de la salud y prevención primaria y secundaria.  Versión final publicada en página web del Ministerio de Salud y Protección Social.  Este lineamiento potencializa las herramientas de política para intervenir de manera intersectorial los factores generadores de las ETA.</t>
    </r>
  </si>
  <si>
    <t>De acuerdo con  la información registrada por la dependencia se presento cumplimiento del 100%</t>
  </si>
  <si>
    <r>
      <t>Se desarrollaron 2 reuniones con Invima para conocer los avances de la plataforma digital de trámites de autorizaciones comerciales para alimentos, y hacer seguimiento a los avances y conclusiones de la consultoría para la actualización de la Res.2674 /13 que terminó en junio. 
Si bien, se ha venido reportando acciones para este indicador (</t>
    </r>
    <r>
      <rPr>
        <b/>
        <i/>
        <sz val="10"/>
        <color rgb="FF000000"/>
        <rFont val="Calibri"/>
        <family val="2"/>
      </rPr>
      <t>En el marco de las Circulares 046 de 2014 y 2016 realizar articulación con INVIMA para definir la intersectorialidad y el análisis de herramientas de política existentes para abordar  los factores generadores de las ETA</t>
    </r>
    <r>
      <rPr>
        <sz val="10"/>
        <color rgb="FF000000"/>
        <rFont val="Calibri"/>
        <family val="2"/>
      </rPr>
      <t xml:space="preserve">), desde la Subdirección de Salud Nutricional, Alimentos y Bebidas es necesario tener en cuenta que, la </t>
    </r>
    <r>
      <rPr>
        <b/>
        <sz val="10"/>
        <color rgb="FF000000"/>
        <rFont val="Calibri"/>
        <family val="2"/>
      </rPr>
      <t>"Potencialización de las herramientas y lineamientos de política que permitan definir e intervenir de manera intersectorial los factores generadores de las ETA para prevenir futuros eventos"</t>
    </r>
    <r>
      <rPr>
        <sz val="10"/>
        <color rgb="FF000000"/>
        <rFont val="Calibri"/>
        <family val="2"/>
      </rPr>
      <t xml:space="preserve"> no es una función directa de la Subdirección de Salud Nutricional, Alimentos y Bebidas en concordancia con la Resolución 1067 de 2014 (Artículo 3 literal 8, numeral 8 </t>
    </r>
    <r>
      <rPr>
        <i/>
        <sz val="10"/>
        <color rgb="FF000000"/>
        <rFont val="Calibri"/>
        <family val="2"/>
      </rPr>
      <t>Participar en la definición, seguimiento y evaluación de los mecanismos y estrategias para la vigilancia en salud pública, el análisis de la situación en salud y los sistemas de información a implementar por los diferentes actores del sistema para el cumplimiento de las políticas, planes y programas definicos en materia de calidad e inocuidad de alimentos y bebidas y vigilancia de las enfermedades transmitidas por alimentos y bebidas en coordiación con las demás dependencias del Ministerio</t>
    </r>
    <r>
      <rPr>
        <sz val="10"/>
        <color rgb="FF000000"/>
        <rFont val="Calibri"/>
        <family val="2"/>
      </rPr>
      <t xml:space="preserve">).  Así las cosas, es necesario definir las dependencias responsables de esta acción estratégica dentro del Ministerio de Salud y en el Sector, revisar el nombre del indicador y la formula de cálculo planteada considerando que, estas no dan respuesta a la acción planteada.  En esta sentido, reiteramos nuestra participación en el marco de nuestras funciones.  Razón por la cual, en el siguiente trimestre, se realizarán ajustes al indicador y responsables del mismo. </t>
    </r>
  </si>
  <si>
    <t xml:space="preserve">Acción cumplida
</t>
  </si>
  <si>
    <t>Acción cumplida por la dependencia</t>
  </si>
  <si>
    <t>Acción cumplida por la dependencia.</t>
  </si>
  <si>
    <t>OJO (incrementar acomulado )La dependencia reporta la acción cumplida EN QUE VIGENCIA SE CUMPPLIO</t>
  </si>
  <si>
    <t>11 sesiones</t>
  </si>
  <si>
    <t>3.1.2 Practicas de alimentacion saludable y adecuadas al curso de vida, poblaciones y territorios.</t>
  </si>
  <si>
    <t>Implementar el Plan Decenal de Lactancia Materna y Alimentación Complementaria.</t>
  </si>
  <si>
    <t>Asistencia técnica seguimiento</t>
  </si>
  <si>
    <t xml:space="preserve">
Asistencia técnica a las instancias establecidas desde la CIPI y SNBF para adelantar acciones intersectoriales que permitan la implementación del PDLMAC 2021-2030 desde las competencias de la SSNAB. </t>
  </si>
  <si>
    <t>Hito 1 (2023): Alianza público privada (Fundación Exito - SALUTIA) para la asistencia técnica en la implementación del Plan decenal de la Lactancia Materna y Alimentación Complementaria 2021 -2030 (Acompañamiento técnico)</t>
  </si>
  <si>
    <t>La acción está cumplida. Sin embargo, se continúan desarrollando acciones para la implemntación del Plan Decenal de Lactancia Materna, de acuerdo con lo definido en la Mesa Técnica de Nutrición de la Comisión Intersectorial para el Desarrollo integral de la primera infancia (CIPI).</t>
  </si>
  <si>
    <t>Actividad cumplida entre 2023 y 2024 toda vez que no se tenia la Alianza público privada (Fundación Exito - SALUTIA) para la asistencia técnica en la implementación del Plan decenal de la Lactancia Materna y Alimentación Complementaria 2021 -2030 (Acompañamiento técnico), motivo por el cual se ajusta la linea base a 0.</t>
  </si>
  <si>
    <t>De acuerdo con la información registrada por la dependencia, no se programa en la vigencia 2025, toda vez que se dio cumplimiento en las vigencias anteriores</t>
  </si>
  <si>
    <t>Acción cumplida en la vigencia 2023.</t>
  </si>
  <si>
    <t>OJO (incremenentar acomulado) La dependencia no reporta avance para la vigencia dado que esta se cumplio en vigencias anteriores EN QUE VIGENCIA SE CUMPPLIO</t>
  </si>
  <si>
    <t>Regular el código internacional de sucedaneos la leche materna y alimentos infantiles</t>
  </si>
  <si>
    <t>Acto normativo</t>
  </si>
  <si>
    <t>Reglamentación de alimentos infantiles que incluye actualización del Decreto 397 de 1992</t>
  </si>
  <si>
    <t xml:space="preserve"> Acto administrativo expedido</t>
  </si>
  <si>
    <t>Se continúa con la revisión técnica del proyecto normativo  para la regulación de los requisitos de composición, etiquetado y adopción del código internacional de sucedáneos de la leche materna.
Aclaración avance: aún no se ha expedido el acto administrativo, ya se cuenta con una propuesta que está en proceso de revisión del equipo técnico de la Subdirección de Salud Nutricional, Alimentos y bebidas para despues realizar una mesa técnica con el INVIMA para su revsión conjunta.</t>
  </si>
  <si>
    <t>Se continúa con la revisión técnica del proyecto normativo orientado a regular los requisitos de composición, etiquetado y la adopción del Código Internacional de Comercialización de Sucedáneos de la Leche Materna.</t>
  </si>
  <si>
    <t>De acuerdo con la información registrada por la dependencia, se continúa con la revisión técnica del proyecto normativo</t>
  </si>
  <si>
    <t xml:space="preserve">Se ajustó el documento del proyecto normativo de alimentos infantiles incorporando los comentarios recibidos en las fases anteriores. El texto se encuentra en proceso de revisión dentro de las mesas de trabajo técnicas con el INVIMA y el MSPS, orientadas a la definición de los requisitos de composición, etiquetado y a la adopción del Código Internacional de Comercialización de Sucedáneos de la Leche Materna
</t>
  </si>
  <si>
    <t xml:space="preserve">La dependencia reporta que realizó ajuste al proyecto normativo , y se encuentran en mesas de trabajo técnicas. </t>
  </si>
  <si>
    <t>Durante el cuarto trimestre se dio continuidad al proceso de construcción del proyecto normativo de alimentos infantiles, profundizando la revisión técnica y jurídica del documento en el marco de las mesas de trabajo interinstitucionales con el INVIMA y las dependencias competentes del MSPS. Este ejercicio permitió afinar la redacción normativa, consolidar los requisitos de composición y etiquetado, y avanzar en la definición del alcance de la adopción del Código Internacional de Comercialización de Sucedáneos de la Leche Materna, de conformidad con la normativa nacional y comunitaria vigente.</t>
  </si>
  <si>
    <t>Se ejecutará el Plan Nacional de Implementación de las Guías Alimentarías Basadas en Alimentos (GABAS)</t>
  </si>
  <si>
    <t>Asistencia técnica</t>
  </si>
  <si>
    <t>Implementar los compromisos sectoriales en el marco del Comité técnico Nacional de GABAS liderado por ICBF</t>
  </si>
  <si>
    <t>N° Asistencias técnicas para la implementación de las GABAS realizadas según programación/asistencias técnicas programadas</t>
  </si>
  <si>
    <t>No se programó asistencia técnica para el periodo.
Aclaración avance: la meta es realizar el 100% de las asistencias programadas; no hace referencia a 100 asistencias técnicas.</t>
  </si>
  <si>
    <t>No se programó asistencia técnica para el periodo, el Instituto Colombiano del Bienestar Familiar (ICBF), se encuentra desarrollando la actualización de las Guías Alimentarias Basadas en Alimentos (GABA), las cuales pasarán a ser guías basadas en biodiversidad y alimentación real, desarrolladas a partir de una perspectiva no centralizada sino de los territorios, aplicando las diferentes categorías de enfoque diferencial de derechos, con una metodología prospectiva. Lo anterior, implica que una vez estén las nuevas GABA se puedan programar las asistencias técnicas.</t>
  </si>
  <si>
    <t>De acuerdo con la información registrada por la dependencia, No se programó asistencia técnica para el periodo</t>
  </si>
  <si>
    <t xml:space="preserve">El 30/07/2025 se realizó la segunda Mesa de Alimentación Saludable de la Comisión Intersectorial de Derecho a la Alimentación (CIDHA), en la cual el Instituto Colombiano del Bienestar Familiar (ICBF) socializó el proceso de actualización y la “Guía de alimentación para la población colombiana basada en biodiversidad y alimentación real”, así como la presentación del nuevo Icono Nacional “Del territorio al cuerpo” que representa la biodiversidad del país desde la mirada alimentaria y culinaria. El 24/09/2025, en la tercera Mesa de Alimentación Saludable y Sostenible, el ICBF comenta que en la primera mitad del mes de octubre pretenden reactivar el Comité Técnico de Guías Alimentarias, el cual es primordial para acordar de manera intersectorial, el proceso de divulgación de esta nueva herramienta educativa y su contenido. Desde la SSNAB no se han realizado actividades de difusión a la espera de este espacio intersectorial de trabajo.
</t>
  </si>
  <si>
    <t>De acuerdo a información que reporta la dependencia no registra avance para el tercer trimestre con relacion a Asistencia técnica</t>
  </si>
  <si>
    <t xml:space="preserve">Fortalecimiento de Capacidades y asistenciaTécnica
En cumplimiento del plan de implementación, el Ministerio de Salud y Protección Social lideró procesos de formación técnica y operativa enfocados en las "Guías Alimentarias basadas en Alimentos para mujeres gestantes, madres en período de lactancia y niños y niñas menores de 2 años para Colombia". Las acciones ejecutadas se detallan a continuación:
*22 de octubre de 2025 – WEBINAR. MANEJO INTEGRADO DE LA DESNUTRICIÓN AGUDA-ALIMENTACIÓN COMPLEMENTARIA
*13 de noviembre-ASISTENCIA TÉCNICA RISARALDA. LACTANCIA MATERNA Y ALIMENTACIÓN COMPLEMENTARIA EN DESNUTRICIÓN AGUDA.
*20 de noviembre- CAPACITACIÓN A LA EAPB SANITAS. PRÁCTICAS SEGURAS EN LACTANCIA MATERNA Y ALIMENTACIÓN DEL LACTANTE.
</t>
  </si>
  <si>
    <t xml:space="preserve">VERIFICVAR DESCRIPCIÓN ? la meta es del 0 NO SE CUMPLIO ? la meta del 2025 queda en cer? se debe colocar en la descripción la meta rezagada </t>
  </si>
  <si>
    <t>7. Actores diferenciales para el cambio.</t>
  </si>
  <si>
    <t>7.7 Crece la generación para la vida y la paz: niñas, niños y adolescentes protegidos, amados y con oportunidades.</t>
  </si>
  <si>
    <t>7.7.1 modernización de los instrumentos de gestión d elas politicas publicas.</t>
  </si>
  <si>
    <t>Desarrollar e implementar un plan sectorial para la ejecución de la línea estratégica "Consumo de sustancias psicoactivas desde el cuidado integral, la salud pública y los derechos humanos" de la Política Nacional de Drogas 2023-2033</t>
  </si>
  <si>
    <t>Plan de acción sectorial y/o matriz de seguimiento</t>
  </si>
  <si>
    <t>Porcentaje de cumplimiento del  plan sectorial para el eje estratégico "Consumo de sustancias psicoactivas desde el cuidado integral, la salud pública y los derechos humanos" de la Política Nacional de Drogas 2023-2033</t>
  </si>
  <si>
    <t>(Número de acciones implementadas en la vigencia / Número de acciones programadas para la vigencia)*100</t>
  </si>
  <si>
    <t>Para el cierre del primer trimestre de 2025 mediante el trabajo articulado en la mesa interinstitucional del eje 4 de la Política Nacional de Drogas se cuenta con una matriz en la que se precisaron las acciones estratégicas y específicas para cada uno de los objetivos del eje, así como sus resultados esperados y productos de gestión. Para la vigencia 2025 se espera concertar  las acciones planteadas con la mesa y las instituciones que la conforman, y posteriormente con el Consejo Nacional de Estupefacientes someter a aprobación del plan de acción y socializarlo con los territorios.</t>
  </si>
  <si>
    <t>Nubia Esperanza Bautista Bautista  Coordinadora Grupo de Convivencia Social y Ciudadana de la dirección de PyP</t>
  </si>
  <si>
    <t>Para el segundo trimestre de 2025 en el marco de la mesa interinstitucional del eje 4 de la Política Nacional de Drogas se revisó la matriz del plan de acción en relación con las acciones estratégicas y específicas y los indicadores de gestión e impacto para cada uno de los objetivos del eje, estos ajustes continúan en discusión técnica.</t>
  </si>
  <si>
    <t>Nubia Bautista
Coordinadora Grupo de Convivencia Social y Ciudadania</t>
  </si>
  <si>
    <t>De acuerdo con la información registrada por la dependencia, se revisó la matriz del plan de acción en relación con las acciones estratégicas y específicas y los indicadores de gestión e impacto para cada uno de los objetivos del eje, estos ajustes continúan en discusión técnica.</t>
  </si>
  <si>
    <t>Para el cierre del tercer trimestre de 2025 mediante el trabajo articulado en la mesa interinstitucional del eje 4 de la Política Nacional de Drogas se revisa en la matriz del plan de accción la información relacionada con los indicadores, su medición y fuentes disponibles. Para el cuarto trimestre de 2025 se espera finalizar la definir los indicadores para el seguimiento y monitoreo, y posteriormente con el Consejo Nacional de Estupefacientes someter a aprobación del plan de acción y socializarlo con los territorios.</t>
  </si>
  <si>
    <t>De acuerdo al reporte por parte de la dependencia no registra porcentaje de avance para el tercer trimestre 2025. Sin embargo,  se informan acerca de las actividades que han venido realizando.</t>
  </si>
  <si>
    <t xml:space="preserve">Para el cierre del cuarto trimestre de 2025 con la expedición de la Resolución 2100 de octubre de 2025  "Por la cual se adopta la Política integral para la prevención, la reducción de riesgos y  daños y la atención del consumo de sustancias psícoactivas, lícitas e ilícitas y el Sistema Nacional de Atención al consumo de sustancias psícoactivas", la cual se encuentra articulada con el eje 4 de la Política Nacional de Drogas, se definió la matriz del plan de acción sectorial que incluye las estrategias e indicadores que harán parte del seguimiento y monitoreo la implementación de la política sectorial. 
Enlace: https://www.minsalud.gov.co/sites/rid/Lists/BibliotecaDigital/RIDE/VS/PP/ENT/politica-sustancias-psicoactivas-2025-2033.zip
Dado que este plan de acción iniciará su implementación en el 2026, se mantiene el rezago de la meta para el periodo 2024 y 2025. </t>
  </si>
  <si>
    <t>La dependencia de Promoción y Prevención reporta avances físicos durante el cuarto trimestre de 2025; no obstante, el avance cuantitativo correspondiente al trimestre se registra en 0 %. Así mismo, señala que el Plan de Acción Sectorial, el cual contempla las estrategias e indicadores que harán parte del seguimiento y monitoreo de la implementación de la política sectorial, iniciará su ejecución en la vigencia 2026. En consecuencia, se mantiene el rezago en el cumplimiento de la meta correspondiente a los periodos 2024 y 2025.</t>
  </si>
  <si>
    <t>Gestionar con los actores  territoriales la implementación de dispositivos de atención primaria en salud mental y consumo de sustancias psicoactivas con enfoque territorial</t>
  </si>
  <si>
    <t>Cartas de aval de los proyectos formulados</t>
  </si>
  <si>
    <t>Proyectos formulados</t>
  </si>
  <si>
    <t>Número de proyectos formulados</t>
  </si>
  <si>
    <t xml:space="preserve">Se realizó acompañamiento técnico en relación con el alistamiento e implementación a 33 proyectos territoriales de la vigencia 2024, superando la meta programada de 24 proyectos, en igual número de municipios de los departamentos de Bolívar, Caldas, Cauca, Chocó, Córdoba, Guaviare, Nariño, Norte de Santander, Putumayo, Quindío, Risaralda, Valle del Cauca y Bogotá D.C.. Adicionalmente se realizó la convocatoria y taller presencial en Bogotá a 30 proyectos territoriales acerca del seguimiento, monitoreo y reportes, que den cuenta de la implementación y resultados preliminares.
En cuanto a la meta proyectada para la vigencia 2025, en el primer trimestre se inicio la revisión técncica de los documentos soporte requeridos para la convocatoria y formulación de los proyectos.
</t>
  </si>
  <si>
    <t>Se realizó acompañamiento técnico en la implementación a 33 proyectos territoriales de la vigencia 2024, superando la meta programada de 24 proyectos, en los municipios de Argelia, Armenia, Bogotá D.C., Buenaventura, Cali, Cúcuta, Dosquebradas, El Litoral Del San Juan, El Tambo, El Tarra, Istmina, López De Micay, Magüi, Manizales, Medio San Juan, Novita, Orito, Pereira, Piamonte, Puerto Caicedo, Quibdó, Riosucio, Roberto Payan, San José De Guaviare, San Miguel, Santa Rosa Del Sur, Santander De Quilichao, Sardinata, Sipí, Tibú, Tierralta, Timbiquí, Valle Del Guamuez. 
En cuanto a la vigencia 2025, en el segundo trimestre de 2025 se realizó el ajuste técnico de los documentos soporte, invitación a los municipios convocados, acompañamiento a la formulación de los proyectos, evaluación y aval a 38 proyectos y expedición de los actos administrativos (Resolución 1145 y 1146) de asignación de recursos a 27 proyectos.
NOTA: LA SEMANA ANTERIOR SE SOLIICTO AJUSTE A LA META ANUAL DE 2024 A 2026, SIN EMBARGO, LA CELDA SE ENCUENTRA BLOQUEADA. ASI MISMO, SE REQUIERE ACOTAR LA FÓRMULA DE CÁLCULO, TIPO DE ACUMULACIÓN Y PERIODICIDAD DEL REPORTE ACORDE CON LA TEMPORALIDAD DE LOS PROYECTOS.</t>
  </si>
  <si>
    <t>De acuerdo con la información registrada por la dependencia,se presemnta un avance en el numero de proyectos formulados</t>
  </si>
  <si>
    <t>En cuanto a la vigencia 2025, en el tercer trimestre de 2025 se amplio la convocatoria para la formulación y asignación de recursos del Presupuesto de Gastos de Inversión del Ministerio de Salud y Protección Social, para la prevención y atención de personas con riesgos, problemas y trastornos mentales derivados del consumo de sustancias psicoactivas.
Se realizó el acompañamiento técnico a la formulación y ajustes de los 38 proyectos territoriales de la estrategia CAMAD de la vigencia 2025.
- Resolución 1145 de 2025 (3 proyectos): Villavicencio, Popayán, Medellín.
- Resolución 1146 de 2025 (24 proyectos): Guatapé, La Ceja, Saravena, Bogotá, Santa Rosa del Sur, Argelia, Popayán, Santander de Quilichao, Río de Oro, Bajo Baudó, El Litoral del San Juan, Istmina, Medio San Juan,  Nóvita, Sipí, San José de Guaviare, Magúi, Roberto Payán, Cúcuta, El Tarra, Sardinata, Tibú, Ibagué, Palmira.
- Resolución 1488 de 2025 (11 proyectos): Bello, Sogamoso, El Tambo, López de Micay, Gonzáles, Carmén del Darién, Santa Marta, Pasto, Tibú - La Gabarra, Bucarmanga, Santiago de Cali.</t>
  </si>
  <si>
    <t>De acuerdo a la información que registra la dependencia  se presenta un avance en 38 proyectos formulados de la estrategia CADAM.</t>
  </si>
  <si>
    <t>Se realizó el acompañamiento técnico durante la fase de alistamiento e inicio de la fase de implementación de los 38 proyectos territoriales de la estrategia CAMAD de la vigencia 2025 a los que hacen referencia las Resoluciones 1145, 1146 y 1488 de 2025.</t>
  </si>
  <si>
    <t>La dependencia de Promoción y Prevención no reporta un avance cuantitativo para el trimestre; sin embargo, informa el inicio de la fase de implementación de los treinta y ocho (38) proyectos territoriales de la estrategia CAMAD, correspondientes a la vigencia 2025.</t>
  </si>
  <si>
    <t>Gestionar con los actores  territoriales la implementación de proyectos dirigidos a promover la crianza igualitaria, los derechos, el fortalecimiento de redes comunitarias y de apoyo, y el cambio cultural asociado con normas y estereotipos de género que inciden en las violencias.</t>
  </si>
  <si>
    <t xml:space="preserve">9
</t>
  </si>
  <si>
    <t>Para los proyectos de convivencia de la vigencia 2024 se realizaron acompañamientos técnicos a la implementación de los 10 proyectos territoriales propuestos en la meta, enfocados a la línea de trabajo en promoción de la equidad de género y prevención de violencias en NNA acorde con la asignación definida en la Resolución 2230 de 2024.
De igual manera, se avanzó en la revisión del documento de Lineamientos técncicos requeridos para los proyectos que apliquen para la convocatoria de la vigencia 2025.</t>
  </si>
  <si>
    <t>Se realizaron acompañamientos técnicos a la implementación de los 10 proyectos territoriales de convivencia de la vigencia 2024 , orientados a la promoción de la equidad de género y la prevención de las  violencias en NNA acorde con la asignación definida en la Resolución 2230 de 2024.
Se realizó el documento de Lineamientos técnicos que orientan la formulación e implementación de los proyectos que apliquen para la convocatoria de la vigencia 2025 con énfasis en las líneas de trabajo Promoción de la equidad de género hacia niños, niñas y adolescentes y Promoción de la equidad de género y prevención de las violencias de género en parejas adolescentes. Se convocó a los departamentos, distritos y municipios para la socialización de los lineamientos y orientación de presentación de los proyectos para la convocatoria.</t>
  </si>
  <si>
    <t>No se cuenta con avances cualitativo  para el presente semestre, sin embargo se registra la información de las gestiones realizadas</t>
  </si>
  <si>
    <t>Se finalizó la convocatoria a los departamentos, distritos y municipios para la presentación de los proyectos para la convocatoria relacionados con campañas de prevención de la violencia y promoción de la convivencia pacifica a nivel
nacional y territorial.
Acorde con la Resolución 1685 de 2025 se realizó la asignación de recursos del Presupuesto de Gastos de Funcionamiento del Ministerio de Salud y Protección Social para la financiación de estos proyectos, a saber: 
- Putumayo: Puerto Guzmán, Colón, Villagarzón
- Caquetá: El Paujil
Se realizaron acompañamientos técnicos a la formulación y ajustes de los 4 proyectos territoriales de convivencia de la vigencia 2025.</t>
  </si>
  <si>
    <t>La dependencia reporta avance del 40%, para el tercer trimesre respecto a la formulacion de 4 proyectos territoriales de convivencia de la vigencia 2025</t>
  </si>
  <si>
    <t xml:space="preserve">En cuanto a la vigencia 2025, en el cuarto trimestre de 2025 se amplió la convocatoria para la presentación de los proyectos  relacionados con campañas de prevención de la violencia y promoción de la convivencia pacifica a nivel nacional y territorial. 
Se realizó el acompañamiento técnico a la formulación y ajustes de los 10 proyectos territoriales y según la Resolución 2650 de 2025 se realizó la asignación de recursos del Presupuesto de Gastos de Funcionamiento del Ministerio de Salud y Protección Social para la financiación de estos proyectos, a saber: 
- Cauca: Miranda, Puerto Tejada
- Cundinamarca: El Rosal
- Huila: Yaguará
- Nariño: Imues, Ipiales, Linares, Sapuyes
- Norte de Santander: Puerto Santander 
- Putumayo: Mocoa
</t>
  </si>
  <si>
    <t>Para el presente trimestre, la dependencia reporta un porcentaje de cumplimiento del cien por ciento (100 %) en relación con la formulación y ajuste de los diez (10) proyectos territoriales. De acuerdo con lo establecido en la Resolución 2650 de 2025, para la vigencia 2025 se encontraba programada la formulación de diez (10) proyectos; no obstante, según lo reportado durante el año, se formularon catorce (14), superando la meta establecida  para la vigencia.</t>
  </si>
  <si>
    <t>MINISTERIO DE SALUD Y PROTECCIÓN SOCIAL - DIRECCIÓN DE PRESTACIÓN DE SERVICIOS</t>
  </si>
  <si>
    <t>Victor Gabriel Grosso Gomez</t>
  </si>
  <si>
    <t>DIRECCIÓN DE PRESTACIÓN DE SERVICIOS</t>
  </si>
  <si>
    <t>Conformar redes integrales e integradas territoriales de salud, en las que participan prestadores públicos, privados y mixtos que garantizan servicios con calidad, oportunidad y pertinencia, cerca de donde viven las poblaciones.</t>
  </si>
  <si>
    <t xml:space="preserve">Acto administrativo </t>
  </si>
  <si>
    <t xml:space="preserve">Acto administrativo actualizado
</t>
  </si>
  <si>
    <t xml:space="preserve">Esta actividad no esta programada para el periodo 2025, sin embargo se realiza una amplitud de la gestión realizada el momento de la siguiente manera: Cumplimiento 80%
a. Expedición de la Resolución  "Por la cual se establecen disposiciones para la conformación, organización, habilitación, operación, seguimiento al nivel de progresión y evaluación de las Redes Integrales e Integradas Territoriales de Salud y se dictan otras disposiciones", junto con el manual que hace parte integral del acto normativo
b. Asistencia técnica a los actores para el desarrollo de los procesos de   conformación, organización, habilitación, operación, seguimiento al nivel de progresión y evaluación de las Redes Integrales e Integradas Territoriales de Salud
c. Disposición de instrumentos y merodologías para la Asistencia técnica a los actores para el desarrollo de los procesos de   conformación, organización, habilitación, operación, seguimiento al nivel de progresión y evaluación de las Redes Integrales e Integradas Territoriales de Salud
d. Desarrollo de herramientas tecnológicas para la habilitación, operación, seguimiento al nivel de progresión y evaluación de las Redes Integrales e Integradas Territoriales de Salud
e. Desarrollo de elementos para el seguimiento a la gestión operativa y técnica en la   conformación, organización, habilitación, operación, seguimiento al nivel de progresión y evaluación de las Redes Integrales e Integradas Territoriales de Salud.
Los desafíos se enmarcan en:
a. Desarrollar estrategias de largo plazo para el fortalecimiento de las capacidades y competencias de las entidades departamentales y distritales en el desarrollo de la conformación Asistencia técnica a los actores para el desarrollo de los procesos y organizaición de las Redes Integrales e Integradas Territoriales de Salud
b. Desarrollar estrategias de largo plazo para el fortalecimiento de las capacidades y competencias en el Ministerio de Salud y Protección Social para la habilitación, asistencia técnica, acompañamiento y seguimiento en la gestión de las Redes Integrales e Integradas Territoriales de Salud
c. Desarrollo de las herramientas tecnológicas que garanticen el desarrollo funcional, mantenimiento y actualización
d. Garantizar la disponibilidad presupuestal en el corto plazo para el logro de los objetivos en capacidades técnicas, humanas y tecnológicas para el desarrollo de las Redes Integrales e Integradas Territoriales de Salud
</t>
  </si>
  <si>
    <t xml:space="preserve">Dirección de Prestación de Servicios - Catherine Helene Ramirez </t>
  </si>
  <si>
    <t>Aunque no se encuentra programada para el año 2025, se evidencian avances relevantes en la expedición del acto normativo y en el desarrollo de instrumentos técnicos y tecnológicos para su implementación. Se recomienda incluir en el seguimiento de la gestión ampliada</t>
  </si>
  <si>
    <t xml:space="preserve">En este trimestre se desarrollaron actividades en marco del Proyecto de Resolución "Por la cual se establecen disposiciones para la conformación, organización, habilitación, operación, seguimiento y evaluación de las redes integrales e integradas territoriales de salud y se dictan otras disposiciones": a. Integración de los contenidos de política y normativos requeridos para el desarrollo en la Resolución de los aspectos relevantes en marco del Proyecto de Decreto mediante el cual se adopta el modelo de salud preventivo, predictivo y resolutivo, en los elementos relacionados con: conformación y organización, actores a cargo, articulación entre actores, territorialización de la salud, referencia y contrarreferencia, fortalecimiento del nivel primario y complementario de atención y coordinación asistencial. b. Se avanza en los ajustes de la propuesta normativa en concordancia de las directrices del Viceministro de Salud Pública y Prestación de Servicios y la normatividad actual c. Se desarrolla de conformidad con los ajustes mencionados anteriormente los ajustes en el manual para dar alcance a los diferentes contenidos requeridos en términos de la operación
</t>
  </si>
  <si>
    <t>Dirección de Prestación de Servicios - Catherine Helene Ramirez - Profesional Especializado DPSAP</t>
  </si>
  <si>
    <t>Esta acción ha presentado rezagos desde 2023, a pesar de que se describen algunoos avances en las observaciones se ve reflejando la necesidad del cumplimiento de la acción estratégica. 
Se invita a priorizar su cumplimiento en el cuatrienio, agilizando la expedición del acto administrativo mediante mesas técnicas, cronogramas claros y trabajo articulado con todos los actores involucrados. Su cumplimiento es clave para el avance y así garantizar los servicios con calidad, cercanía y pertinencia para las poblaciones.</t>
  </si>
  <si>
    <t>Esta acción presentaba rezagos desde 2023; sin embargo, en el tercer trimestre de 2025 se cuenta con un avance del 85%, debido al desarrollo de la resolución “por la cual se establecen disposiciones para la conformación, organización, habilitación, operación, seguimiento y evaluación de las redes integrales e integradas territoriales de salud y adopta el anexo técnico”. Resolución que actualmente se encuentra en el procesos de consulta pública para su posterior firma y publicación.</t>
  </si>
  <si>
    <t>David Scott Jervis Jalabe (Director de Prestación de Servicios y Atención Primaria)</t>
  </si>
  <si>
    <t>Aunque en este trimestre no se registraron resultados cuantitativos (0; 0% trimestral), la acción registra un avance acumulado significativo (85% a tercer trimestre de 2025) por la elaboración de la resolución que establece disposiciones para conformación, organización, habilitación, operación, seguimiento y evaluación de las redes. Hace falta traducir ese avance normativo en hitos ejecutables y mediciones trimestrales —priorizar la adopción formal de la resolución y su implementación para reflejar progreso tangible en trimestres siguientes.</t>
  </si>
  <si>
    <t>Con el fin de proseguir en el fortalecimiento de la conformación y organización de las redes integrales e integradas de salud, se realizan las siguientes acciones:
a.	Se realiza el proceso de publicación de la propuesta de resolución Por la cual se establecen disposiciones para la conformación, organización, habilitación, operación, seguimiento y evaluación de las Redes Integrales e Integradas de Salud - RIIS con enfoque territorial, se adopta el anexo técnico y se dictan otras disposiciones, incluyendo el manual de lineamientos. En este caso se hace la publicación a la ciudadanía y se realiza el trámite ante la dirección jurídica para la gestión correspondiente en marco de su expedición
b.	De manera complementaria, se articulan las directrices establecidas en términos de la conformación y organización de las redes, con la organización de la oferta pública en red, en marco de lo establecido en el artículo 156 de la Ley 1450 de 2011 y se actualiza la metodología de construcción. Este documento se expide mediante circular, la cual se encuentra en proceso de expedición por parte de la Dirección Jurídica.</t>
  </si>
  <si>
    <t>Durante el trimestre analizado no se evidencian resultados cuantitativos ni porcentaje de cumplimiento (0%), aunque se registran avances de carácter procedimental orientados al fortalecimiento de la conformación y organización de las redes integrales e integradas territoriales de salud, específicamente mediante el inicio del proceso de publicación de la propuesta de resolución correspondiente. Si bien no se materializan aún resultados medibles, se reconoce un avance preparatorio que sienta las bases normativas para la implementación posterior de la acción estratégica.</t>
  </si>
  <si>
    <t>Documento de habilitación de Red</t>
  </si>
  <si>
    <t xml:space="preserve">Redes conformadas </t>
  </si>
  <si>
    <t>Número de redes conformadas-documentadas</t>
  </si>
  <si>
    <t>El cumplimiento de esta meta esta directamente relacionada con la aprobación del acto administratiivo de confromación de redes integrales e integradas territoriales en salud.</t>
  </si>
  <si>
    <t>Esta actividad no esta programada para 2025 y El cumplimiento de esta meta está directamente relacionado con la aprobación del acto administrativo de conformación de redes</t>
  </si>
  <si>
    <t>Una vez se expida el marco regulatorio "Por la cual se establecen disposiciones para la conformación, organización, habilitación, operación, seguimiento y evaluación de las redes integrales e integradas territoriales de salud y se dictan otras disposiciones", se procederá a desarrollar los procedimientos de habilitación de las RIITS en cada departamento o distrito donde está autorizado para operar.
Una vez aprobado el decumento de rede, se inicira el proceso de comnformación de redes se iniciara el proceso , sin embargo internamente esta actividad se encuentra en el 90%, el 10% restante esta sujeto a la revisión de la alta dirección del Ministerio.</t>
  </si>
  <si>
    <t xml:space="preserve">La meta continúa rezagada sin avances desde el año 2023, lo que evidencia barreras técnicas o de gestión para la conformación de las redes territoriales de salud. 
Se recomienda priorizar su cumplimiento en el próximo trimestre de 2025 mediante la definición de territorios piloto, establecimiento de responsables directos por región, y activación de mesas técnicas que ayuden a dar cumplimiento a la acción. Es fundamental avanzar en la identificación, documentación y formalización de algunas redes como punto de partida, con cronograma establecido, claro y que permita un seguimiento permanente. 
Esta acción es estratégica para garantizar la prestación de servicios de salud con calidad y pertinencia , y su cumplimiento es urgente para cerrar brechas en el acceso a los servicios en los territorios.
</t>
  </si>
  <si>
    <t>Esta acción presentaba rezagos desde 2023; no obstante, para el tercer trimestre de 2025 registra un avance del 85%, gracias al desarrollo de la resolución “Por la cual se establecen disposiciones para la conformación, organización, habilitación, operación, seguimiento y evaluación de las Redes Integrales e Integradas Territoriales de Salud (RIITS) y se adopta su anexo técnico”.
Actualmente, dicha resolución se encuentra en proceso de consulta pública, previo a su firma y publicación. Este instrumento normativo define las directrices técnicas y operativas para la conformación y organización de las RIITS, avance fundamental para el fortalecimiento de las capacidades territoriales y la articulación efectiva del modelo de atención en salud.
Cabe aclarar que el proceso de conformación de redes dará inicio una vez se expida el acto administrativo y dependerá del nivel de avance de las capacidades técnicas y operativas requeridas.</t>
  </si>
  <si>
    <t>No se registraron resultados cuantitativos este trimestre, pero hay un avance acumulado del 85% a tercer trimestre de 2025 por la elaboración de la resolución que define la conformación, organización, habilitación, operación, seguimiento y evaluación de las Redes. Queda pendiente materializar este avance normativo en acciones operativas y mediciones trimestrales prioritarias para evidenciar progreso tangible en los próximos trimestres.</t>
  </si>
  <si>
    <t>Esta actividad no se encuentra programada para el año 2025, esta actividad se encuentra condicionada a la expedicion de la resolución que establece los lineamientos para la conformación y organización de las redes integrales e integradas de salud.</t>
  </si>
  <si>
    <t>Durante el periodo analizado no se registran resultados cuantitativos ni porcentaje de cumplimiento (0%), dado que la actividad de conformación de redes integrales e integradas territoriales de salud no se encuentra programada para la vigencia 2025 y su ejecución está condicionada a la expedición de la resolución que establece los lineamientos para su conformación y organización; en consecuencia, la ausencia de avances en el trimestre no obedece a incumplimientos, sino a una restricción normativa y de programación que impide su desarrollo en el periodo evaluado.</t>
  </si>
  <si>
    <t xml:space="preserve">Implementar el Plan Maestro de Inversiones en Infraestructura y Dotación en Salud - PMIDS para recuperar, fortalecer y modernizar la red publica hospitalaria en particular en la zonas con baja oferta de servicios.
</t>
  </si>
  <si>
    <t xml:space="preserve">Informe de actividades ejecutadas en el marco del Plan Maestro de Inversiones en Infraestructura y Dotación en Salud - PMIDS </t>
  </si>
  <si>
    <t>Plan Maestro de Inversiones en Infraestructura y Dotación en Salud - PMIDS implementado</t>
  </si>
  <si>
    <t>No de actividades ejecutadas / No de actividades programadas (plan de implementación) *100</t>
  </si>
  <si>
    <t xml:space="preserve">Es necesario señalar que, aunque el cronograma ha sido ajustado, considerando en todo caso que la facultad reglamentaria, que le asiste al Gobierno Nacional es atemporal o permanente, según lo dispuesto en el numeral 11 del artículo 189 en concordancia con el artículo 115 de la Constitución Política. Ello implica realizar ajustes a la programación de formulación y adopción de los planes maestros. 
Sin perjuicio de lo anterior, se avanza en el primer trimestre de 2025 en los siguientes elementos:
-Complementación del Documento Técnico de Soporte en el análisis de transporte asistencial y construcción de datos de telesalud. Revisión del DTS en materia de desarrollo de concepto de disponibilidad de servicios. Avance en construcción de marco conceptual sobre implementación de la estrategia de APS.
-Homologación de resoluciones de PBIS y la de Resolución de metodología de Plan Maestro para definición de requerimientos funcionales de aplicativo de plan maestro, y avance en diseño de interfaz.
-Por directriz del Viceministro de Salud Pública y Prestación de Servicios, se da prioridad a la expedición de  Resolución “Por la cual se adopta el Plan Maestro de Inversiones en Infraestructura y Dotación en Salud Nacional", por lo cual  se hace revisión de la propuesta de articulado para ajustar contenidos a conceptos de disponibilidad, innovación y territorialización con enfoque de equidad,  y en la articulación con la formulación de las Redes Integrales e Integradas Territoriales en Salud (RIITS).
</t>
  </si>
  <si>
    <t xml:space="preserve">Dirección de Prestación de Servicios - arq. Paola Cecilia Caceres </t>
  </si>
  <si>
    <t>Aunque el cronograma ha sido ajustado, se avanza en la complementación del Documento Técnico de Soporte, homologación de resoluciones, y desarrollo de herramientas tecnológicas. Es necesario garantizar la disponibilidad presupuestal para el logro de los objetivos. Se evidencia un avance del 80%</t>
  </si>
  <si>
    <t>Para el segundo semestre se ha hecho  necesario realizar ajustes a la programación de formulación y adopción de los planes maestros  ejerciendo la facultad reglamentaria que le asiste al Gobierno Nacional es atemporal o permanente, según lo dispuesto en el numeral 11 del artículo 189  en concordancia con el artículo 115 de la Constitución Política, la cual se fundamenta en las observaciones allegadas  en el proceso de publidación, en especial, considerando la necesidad de salvaguardar la transparencia y publicidad del proceso de formulación y posteriormente de su implementación, que requiere  contar con un aplicativo de registro de iniciativas, en el cual avanza esta cartera.  Sin perjuicio de lo anterior, se avanza en el segundo  trimestre de 2025 en los siguientes elementos: 
- Para el diagnóstico   se avanza en la complementación del análisis de dotación hospitalaria, se realiza análisis de conectividad digital y se culmina el de transporte asistencial. 
- Para la formulación se avanza en la  elaboración de Estimaciones Estadísticas de Tendencia Central, Dispersión y Posición, como insumo para definir los estándares y estimar las necesidades de Infraestructura Física en los territorios, y  en la articulación de la formulación con los proyectos de reglamentación de capacidad instalada,  con el Plan Nacional de Salud Rural - PNSR (aspectos de proyección de recursos), el CONPES para el desarrollo integral del Pacífico y al Modelo de salud Preventivo, Predictivo y Resolutivo
 - Acto Administrativo: Por directriz del viceministro de Salud Pública y Prestación de Servicios es integrada en una sola resolución  la metodología y la adopción del PMIDS nacional, para lo cual, durante el periodo de reporte se ajusta la propuesta de metodología en aspectos de roles de actores en el proceso, se avanza en la construcción del aplicativo de registro de proyectos e iniciativas y se avanza en la construcción de dicha resolución, la cual es socializada con el Viceministro,  y es revisada desde el punto de vista jurídico.
Una vez aprobado el el Plan Maestro de Infraestructuras en salud, iniciara el proceso de implementación bajo las acciones de su plan de trabajo, en la actualidad el seguimiento de las acciones se encunetran en un 90%</t>
  </si>
  <si>
    <t>Dirección de Prestación de Servicios - arq. Paola Cecilia Caceres- Profesional Especializado DPSAPS</t>
  </si>
  <si>
    <t>A pesar de avances en la elaboración del PMIDS, la acción sigue sin cumplimiento al no haberse aprobado ni iniciado su implementación. Se recomienda priorizar su aprobación y ajustar el cronograma con actividades ejecutables en lo que resta de 2025, garantizando avances reales en la implementación como lo exige la acción estratégica, sobre todo en las zonas con baja oferta de servicios.</t>
  </si>
  <si>
    <t>Para el tercer trimestre se tiene un avance cuantitativo de 95% toda vez que ya se cuenta con el proyecto de Resolución “Por la cual se define la metodología para formular, actualizar y ajustar los Planes Maestros de Inversiones en Infraestructura y Dotación en Salud – PMIDS y se dictan otras disposiciones”. Se espera que una vez sea aprobada la resolución se de inicio a la implementación durante el cuarto trimestre de 2025.</t>
  </si>
  <si>
    <t>Para el tercer trimestre se evidencia un avance técnico muy alto (95%), sustentado en la existencia del proyecto de Resolución que define la metodología PMIDS. Sin embargo, este progreso aún no se refleja en los indicadores cuantitativos del trimestre, los cuales aparecen en 0%, lo que sugiere que el instrumento normativo todavía no ha sido adoptado o implementado formalmente.
Está pendiente la expedición y puesta en marcha, condición necesaria para que el avance se materialice en resultados cuantitativos y en el cumplimiento efectivo del trimestre.</t>
  </si>
  <si>
    <t>La elaboración y adopción de los Planes Maestros de Inversiones en Infraestructura y Dotación en Salud – PMIDS se plantean las siguientes etapas:
1. Etapa de Diagnóstico. culminada.  
2.  Etapa de formulación Culminada. Se avanza en el desarrollo de herramientas complementarias para los formuladores de los PMIDS departamentales y distritales para facilitar la implementación de la metodología adoptada. 
3. Adopción: Se adopta la Metodología mediante la Resolución 2373 de 2025, y está en trámite de adopción en la Presidencia de la República el Decreto de Plan Maestro de Inversiones en Infraestructura y Dotación en Salud Nacional– PMIDSN. La adopción de ambos actos administrativos da cumplimiento al mandato de Ley. 
Con relación al aplicativo de registro de iniciativas durante el periodo de reporte se desarrolla documentación y se presenta para que pueda ser puesto en fase de producción, y se culmina su manual de usuario.
Es importante mencionar que una vez adoptada la metodología, la implementación se seguirá llevando a cabo de forma gradual en los territorios a nivel nacional.</t>
  </si>
  <si>
    <t xml:space="preserve">Durante el periodo evaluado se evidencia un resultado cuantitativo y porcentaje de cumplimiento del 100%, reflejando la ejecución exitosa de la acción estratégica de implementación del Plan Maestro de Inversiones en Infraestructura y Dotación en Salud (PMIDS), con la culminación de las etapas de diagnóstico y formulación, la adopción de la metodología mediante la Resolución 2373 de 2025 y el avance del trámite para la adopción del decreto nacional correspondiente. </t>
  </si>
  <si>
    <t xml:space="preserve">Recuperar el Hospital San Juan de Dios y el Instituto Materno Infantil como centro de investigacion y de prestacion de servicios de mediana y alta complejidad.
</t>
  </si>
  <si>
    <t xml:space="preserve">Actos administrativos de creación expedidos y publicados </t>
  </si>
  <si>
    <t>Hopital San Juan de Dios e instituto materno infantil como establecimiento público de caracteristica especial.</t>
  </si>
  <si>
    <t>Actos administrativos de creación expedidos</t>
  </si>
  <si>
    <t>Esta actividad no esta programada para el periodo 2025, sin embargo se realiza una amplitud de la gestión realizada el momento de la siguiente manera: 
1. Decreto por el cual se crea al Hospital Universitario San juan de Dios Decreto 1959 del 23/11/2023.
2. Proyectos que definen la estratcura de planta y estructura organizacional del Hospital Universitario San juan de Dios materno infantil , se realiza la construcción, en el mes de diciembre se reciben observaciones del DAPRE, las cuales fueron subsanadas  lograndoa asi en el mes de enero su debida expedición.</t>
  </si>
  <si>
    <t>Dirección de Prestación de Servicios - arq. Judy Lorena Parra</t>
  </si>
  <si>
    <t>Aunque no está programada para 2025, se han realizado avances significativos en la expedición de los decretos y en la estructuración organizacional. Se recomienda incluir estos avances en el seguimiento de la gestión general</t>
  </si>
  <si>
    <t>Esta actividad  se reporta para el primer trimestre con el 100% de cumplimiento, basado en los documentos normativos que se asocian la la recuperación del Hospital San Juan de Dios y el Instituto Materno Infantil como centro de investigacion y de prestacion de servicios de mediana y alta complejidad, los cuales son: 
1. Decreto por el cual se crea al Hospital Universitario San juan de Dios Decreto 1959 del 23/11/2023.
2. Decreto 1959 de 2023 y el Decreto 010 de 2025, donde se definen la estructura de planta y estructura organizacional del Hospital Universitario San juan de Dios materno infantil , se realiza la construcción, en el mes de diciembre se reciben observaciones del DAPRE, las cuales fueron subsanadas  lograndoa asi en el mes de enero su debida expedición.</t>
  </si>
  <si>
    <t xml:space="preserve">Dirección de Prestación de Servicios - arq. Judy Lorena Parra- Asesora para temas del Hospital DSan Juan de Dios </t>
  </si>
  <si>
    <t>Esta acción estratégica, que había sido una meta rezagada, logró su cumplimiento en el presente año con la expedición de los actos administrativos requeridos para la creación del Hospital San Juan de Dios y el Instituto Materno Infantil como establecimientos públicos especiales. Se reconoce el avance y se sugiere continuar con el seguimiento para su puesta en marcha y operación.</t>
  </si>
  <si>
    <t>Esta acción estratégica, no cuenta con acciones para el 3 trimestre toda vez que la meta fue cumplida en el segundo trimestre de 2025, con la expedición de los actos administrativos requeridos para la creación del Hospital San Juan de Dios y el Instituto Materno Infantil.</t>
  </si>
  <si>
    <t>Durante el tercer trimestre de 2025 no se registran avances cuantitativos ni porcentaje de cumplimiento (0%), debido a que esta acción estratégica no contemplaba actividades programadas para este periodo. La meta asociada fue alcanzada previamente, en el segundo trimestre, con la expedición de los actos administrativos necesarios.
La ausencia de resultados en el tercer trimestre no obedece a retrasos ni incumplimientos, sino a que la acción fue ejecutada y cerrada oportunamente en el periodo anterior, manteniéndose el cumplimiento global de la meta establecida.</t>
  </si>
  <si>
    <t>Esta acción estratégica, no cuenta con acciones para el cuarto trimestre toda vez que la meta fue cumplida en el segundo trimestre de 2025, con la expedición de los actos administrativos requeridos para la creación del Hospital San Juan de Dios y el Instituto Materno Infantil.</t>
  </si>
  <si>
    <t>Durante el periodo evaluado no se registran resultados cuantitativos ni porcentaje de cumplimiento (0%) frente a la meta del cuatrienio, debido a que la acción estratégica de recuperación del Hospital San Juan de Dios y el Instituto Materno Infantil fue cumplidaen el segundo trimestre de 2025 con la expedición de los actos administrativos necesarios para su creación como establecimiento público de carácter especial. La ausencia de avances en el trimestre analizado no corresponde a incumplimientos, sino al cumplimiento de la misma, manteniéndose el cumplimiento de la meta establecida para el cuatrienio.</t>
  </si>
  <si>
    <t>Se actualiza información de cumplimiento de meta rezagada 2024, que venía de la vigencia 2023, teniendo en cuenta que la dependencia reporta cumplimiento de la actividad en el primer trimestre de la vigencia 2025 (Víctor Grosso).</t>
  </si>
  <si>
    <t>Acto administrativo de diseño y estructura organizacional</t>
  </si>
  <si>
    <t>Diseño y estructura organizacional implementado</t>
  </si>
  <si>
    <t xml:space="preserve">Esta actividad no esta programada para el periodo 2025, sin embargo se realiza una amplitud de la gestión realizada el momento de la siguiente manera:  AVANCE 90%
En el mes de enero de 2025, se realizó el ajuste de ocho contratos para la recuperación de los edificios dentro del predio del Hospital San Juan de Dios, así mismo se logra el fortalecimiento de continua de la capacidad instalada en la infraestructura y dotación hospitalaria para mejorar el acceso a los servicios de salud con contratación de personas por valor de 4.284.086.948.
Febrero de 2025: Se suscribió convenio marco tripartita entre Minsalud, Miculturas y ANIM, con el fin de que se puedan establecer contratos derivados que permitan la apropiación y ajuste de los diseños para el edificio central, y urbanismo del HSJD. Se solicitó CDP por el valor asignado por DNP, para la gestión de los recursos. Así mismo en junta de conservación, se aprueba por parte de la junta, el ingreso para la ejecución del contrato de primeros auxilios de la torre Central, por parte de Minculturas, así mismo se encuentra en trámite solicitud de CDP para contrato derivado con ANIM, para la ejecución total de las obras de recuperación del edificio Central. Por otra parte, se aprueba que el edificio de Mantenimiento inicie su funcionamiento de acuerdo con el uso establecido en el PEMP, para telemedicina y simulación, en Cabeza de la Universidad Nacional. Aprobación en Junta de Conservación.
Marzo de 2025: En este corte se adjudicaron los ocho contratos para la recuperación de los edificios dentro del predio del Hospital San Juan de Dios. Se encuentran en proceso de legalización de contratos para la suscripción de actas de inicio. Se recibieron los decretos reglamentarios para la estructura de planta y estructura organizacional del Hospital universitario San Juan de Dios y Materno Infantil, con firma del presidente: Decreto 010 del 07 de enero de 2025, Decreto 011 del 07 de enero de 2025. 
Se aprueba plan de adquisiciones para el edificio central del HUSJD y MI; Se firman actas de entrega de los edificios para obras, aprobados en diciembre y suscritos en enero de 2025. En este mes se encontraba pendiente la entrega de edificio inmunológico, Jardín infantil y San Jorge, por plazos de vigencia de comodatos, se espera jardín infantil para el 28 del mes en mención.
Para este mismo mes se expidieron Certificados de Disponibilidad Presupuestal (CDP) por un valor total de $360.811.667.754, destinados a financiar el proyecto de asistencia técnica especializada para la realización de estudios y diseños del Edificio Central, así como para el urbanismo integral. Además, estos recursos cubrirán las obras necesarias para el reforzamiento estructural y la rehabilitación tanto del Edificio Central como del urbanismo integral de la HUSJDMI. Esta asignación de recursos es fundamental para asegurar la correcta ejecución de las obras y la modernización de las infraestructuras, garantizando así que el proyecto cumpla con los estándares de calidad y seguridad.
</t>
  </si>
  <si>
    <t>Aunque no está programada para 2025, se han realizado avances significativos en la adjudicación de contratos y en la aprobación de planes de adquisiciones. Es necesario garantizar la continuidad de los procesos para el cumplimiento de la meta. Se registra un avance del 90%</t>
  </si>
  <si>
    <t xml:space="preserve">De acuerdo a la actividad programada enfocada a cumplir con la creación de una Acto administrativo de diseño y estructura organizacional, el MSPS. Mediante decreto 1959 de 2023, establece la creación del 'Hospital Universitario San Juan de Dios y Materno Infantil' como una entidad de carácter especial, del orden nacional, perteneciente al sector descentralizado, adscrito al Ministerio de Salud y Protección Social, adicional en el año 2025 el MSPS, formula los Decretos 010 y 011 del Ministerio de Salud que hacen referencia a la adopción de la estructura y la planta de personal del Hospital Universitario San Juan de Dios y Materno Infantil. El Decreto 010 establece la estructura del hospital, mientras que el Decreto 011 define su planta de personal. quedando asi la meta cumplida.
</t>
  </si>
  <si>
    <t>Esta meta rezagada se cumplió este año con la expedición del acto administrativo para el diseño y la estructura organizacional del Hospital San Juan de Dios y el Instituto Materno Infantil, avanzando en su recuperación como centros de alta complejidad. Se recomienda mantener el seguimiento para asegurar su correcta implementación.</t>
  </si>
  <si>
    <t xml:space="preserve">Esta acción estratégica, no cuenta con acciones para el 3 trimestre toda vez que la meta fue cumplida en el segundo trimestre de 2025, con la expedición de los actos administrativos requeridos para la estructura organizacional del  Hospital San Juan de Dios y el Instituto Materno Infantil. </t>
  </si>
  <si>
    <t>Durante el tercer trimestre de 2025 no se registran resultados cuantitativos ni porcentaje de cumplimiento (0%), dado que esta acción estratégica no contemplaba actividades para este periodo, ya que la meta fue cumplida en el segundo trimestre con la expedición de los actos administrativos requeridos para la estructura organizacional del Hospital San Juan de Dios y el Instituto Materno Infantil; en consecuencia, la ausencia de avances en el trimestre analizado no corresponde a retrasos o incumplimientos, sino al cierre previo y oportuno de la acción planificada.</t>
  </si>
  <si>
    <t>Esta acción estratégica, no cuenta con acciones para el cuarto trimestre toda vez que la meta fue cumplida en el segundo trimestre de 2025, con la expedición de los actos administrativos requeridos para la estructura organizacional del  Hospital San Juan de Dios y el Instituto Materno Infantil.</t>
  </si>
  <si>
    <t>Durante el periodo evaluado no se registran resultados cuantitativos ni porcentaje de cumplimiento (0%) respecto a la meta del cuatrienio asociada al diseño y la estructura organizacional, debido a que la acción estratégica fue ejecutada y cumplida en el segundo trimestre de 2025 mediante la expedición de los actos administrativos requeridos. La ausencia de avances en el trimestre analizado no obedece a retrasos ni incumplimientos, sino al cumplimiento de la acción, manteniéndose el logro de la meta establecida para el cuatrienio.</t>
  </si>
  <si>
    <t>Se actualiza información de cumplimiento de meta rezagada 2024, teniendo en cuenta que la dependencia reporta cumplimiento de la actividad en el segundo trimestre de la vigencia 2025 (Víctor Grosso).</t>
  </si>
  <si>
    <t>Contribuir con la Formulación y puesta en marcha del Plan Nacional de la Salud Rural a traves de los lineamiento del Plan Territorial en Salud</t>
  </si>
  <si>
    <t xml:space="preserve">Documento Publicado </t>
  </si>
  <si>
    <t>Lineamientos para la formulacion del Plan Nacional de la Salud rural</t>
  </si>
  <si>
    <t>Documento de lineamientos para la formulacion del Plan Nacional de la Salud rural</t>
  </si>
  <si>
    <t xml:space="preserve">
Esta actividad no esta programada para el periodo 2025, sin embargo se realiza una amplitud de la gestión realizada el momento de la siguiente manera:
A. Formulación Plan Nacional de Salud Rural 2025-2031
1.  Avances en la construcción Plan de Acción del PNSR 2025-2031  - DPSAP.
2. Avances  en la elaboración del plan de trabajo para la implementación del PNSR - DPSAP.
3. Avances en la construcción del Plan de Comunicaciones del PSNR 2025-2031 de manera conjunta entre la DPSAP y la Oficina de Comunicaciones.
B. Plan de Acción Plan Nacional de Salud Rural 2025
1. Entrega a OAPES Plan de Acción del PNSR 2025  ajustado, quienes enviaron al DNP para su aprobación.
</t>
  </si>
  <si>
    <t xml:space="preserve">Dirección de Prestación de Servicios - Lisbeth Florez </t>
  </si>
  <si>
    <t>Aunque no está programada para 2025, se han realizado avances significativos en la construcción del Plan de Acción y en la elaboración del plan de trabajo para su implementación. Se recomienda incluir estos avances en el seguimiento de la gestión</t>
  </si>
  <si>
    <t>Hito 1. Formulación del PNSR. Se cuenta con el Decreto 0351 del 27 de marzo de 2025,  “por el cual se adiciona la Parte 13 del Libro 2 del Decreto número 780 del 2016 relativo al Plan Nacional de Salud Rural (PNSR)”, con el objetivo de “Garantizar el derecho fundamental a la salud de las y los campesinos, pueblos y comunidades étnicas y trabajadores de las zonas rurales y zonas rurales dispersas, […].  Hito 2. Puesta en marcha del Plan Nacional de la Salud Rural a través de los lineamientos del Plan Territorial en Salud. Para el periodo se viene avanzando en las siguientes acciones: 
1. Alistamiento para la Implementación en el marco del Plan de Trabajo del PNSR: 
1.1. Plan de comunicaciones del PNSR, elaboración conjunta con el Grupo de Comunicaciones (Comunicado de Prensa, Micrositio y elaboración de piezas comunicativas).
1.2. Reglamentación y conformación del Comité Institucional Salud Rural, del cual se cuenta con proyecto de resolución y radicado ante el viceministerio de salud para su revisión, así como la conformación del mismo con la figura de mesa hasta la reglamentación.
1.3. Reglamentación de las mesas departamentales, distritales y municipales de salud rural, del cual se cuenta con proyecto de resolución en proceso de revisión de técnica jurídica por la DPSAP.
1.4. Plan de Acción del PNSR 2025-2031, elaboración de manera conjunta con OAPES, se cuenta con la versión 2 armonizada con herramientas de política pública como el PMI y Plan Decenal Salud Pública 2022-2031 para su completitud por parte del comité. 
2. Plan de Acción PNSR 2025: 
2.1. Ajustes al Plan de Acción del PNSR 2025 de manera conjunta con las áreas intervinientes, entregado a OAPES encargado del seguimiento y reporte al DNP.
2.2. Envío Manual de Identidad del MSPS y del PNSR para el ajuste de la página web del SIIPO y disponer de su cargue.
2.3. Reporte al Plan de Acción del PNSR 2025 I Trim desde la DPSAP.</t>
  </si>
  <si>
    <t>Dirección de Prestación de Servicios - Lisbeth Florez  - Profesional Especializado DPSAP</t>
  </si>
  <si>
    <t>Esta acción, rezagada desde 2023, fue cumplida durante el presente año con la entrega del documento de lineamientos para la formulación del Plan Nacional de la Salud Rural. Se reconoce el avance logrado y se sugiere continuar con el acompañamiento técnico para su implementación efectiva en los territorios.</t>
  </si>
  <si>
    <t>Esta acción fue cumplida en el segundo trimestre del la presente vigencia.</t>
  </si>
  <si>
    <t>Durante el trimestre analizado no se registran resultados cuantitativos ni porcentaje de cumplimiento (0%), debido a que la acción estratégica orientada a contribuir a la formulación y puesta en marcha del Plan Nacional de Salud Rural fue cumplida en el segundo trimestre de la vigencia, por lo cual no se programaron actividades adicionales para este periodo; en consecuencia, la ausencia de avances no obedece a retrasos o incumplimientos, sino al cierre oportuno de la acción conforme a lo planificado.</t>
  </si>
  <si>
    <t>Esta acción fue cumplida en el segundo trimestre del la presente vigencia, a través de la expedición del Decreto 0351 de 2025 y su Anexo Técnico.</t>
  </si>
  <si>
    <t>Durante el periodo analizado no se registran resultados cuantitativos ni porcentaje de cumplimiento (0%), debido a que la acción estratégica fue cumplida en el segundo trimestre de la vigencia mediante la expedición del Decreto 0351 de 2025 y su Anexo Técnico. La ausencia de avances en el trimestre evaluado no corresponde a incumplimientos, sino al cumplimiento de la acción, manteniéndose el logro de la meta establecida para el cuatrienio.</t>
  </si>
  <si>
    <t>Se actualiza información de cumplimiento de meta rezagada 2024, que venía de la vigencia 2023, teniendo en cuenta que la dependencia reporta cumplimiento de la actividad en el segundo trimestre de la vigencia 2025 (Víctor Grosso).</t>
  </si>
  <si>
    <t xml:space="preserve">Desarrollo de estrategias de financiamiento que sostengan el modelo, la formalización del personal y la garantía de la calidad
</t>
  </si>
  <si>
    <t>Acto administrativo de ajuste a las fuentes de financiamiento de las ESE.</t>
  </si>
  <si>
    <t>Marco normativo de financiamiento de las ESE actualizado</t>
  </si>
  <si>
    <t>Proyecto de acto administrativo de ajuste a las fuentes de financiamiento de las ESE.</t>
  </si>
  <si>
    <t>Esta actividad no tiene acciones o actividades  programadas para el periodo 2025</t>
  </si>
  <si>
    <t>Dirección de Prestación de Servicios - Cesar Augusto Quintero</t>
  </si>
  <si>
    <t xml:space="preserve">Esta actividad no tiene acciones programadas para el periodo 2025. Se recomienda revisar la pertinencia de la meta y su alineación con las necesidades actuales </t>
  </si>
  <si>
    <t>Actividad no programada en la vigencia 2025, sin embargo lleva un proceso de resago desde el año 2023.
Para el periodo se estableció un documento donde se definen las estrategias de financiamiento, este acto administrativo identifica el ajuste a las  fuentes de financiamiento de las ESE, en la actualidad este documento se encuentra en revisión juridica.</t>
  </si>
  <si>
    <t>Dirección de Prestación de Servicios - Cesar Augusto Quintero - Coordinador grupo de apoyo a la Inversión Pública.</t>
  </si>
  <si>
    <t>Esta acción estratégica presenta rezago desde 2024, no desde 2023 como se ha registrado. A la fecha no se ha cumplido con la expedición del proyecto normativo requerido. Se insta a priorizar con urgencia su avance, dada su importancia para fortalecer el financiamiento de las ESE, asegurar la sostenibilidad del modelo y apoyar procesos clave como la formalización del personal y la calidad en la prestación de servicios.</t>
  </si>
  <si>
    <t>La actividad presenta rezago desde el año 2023, debido a que el Ministerio de Hacienda y Crédito Público aún no ha expedido ni firmado el acto administrativo mediante el cual se definen las estrategias de financiamiento y se identifican los ajustes a las fuentes de financiación de las Empresas Sociales del Estado (ESE).
Esta situación ha generado la imposibilidad de avanzar en la ejecución de las acciones previstas, al tratarse de un requisito normativo y técnico que depende directamente de dicha entidad.</t>
  </si>
  <si>
    <t>Durante el trimestre evaluado no se registran resultados cuantitativos ni porcentaje de cumplimiento (0%), evidenciándose un rezago que se arrastra desde 2023, asociado a la falta de expedición y firma por parte del Ministerio de Hacienda y Crédito Público del acto administrativo que define las estrategias de financiamiento y los ajustes a las fuentes de financiación de las Empresas Sociales del Estado (ESE); en consecuencia, el avance de la acción estratégica se encuentra condicionado a la emisión de dicho instrumento normativo, lo que ha impedido su ejecución efectiva en el periodo analizado.</t>
  </si>
  <si>
    <t>Durante el periodo evaluado no se registran resultados cuantitativos ni porcentaje de cumplimiento (0%) frente a la meta del cuatrienio, evidenciándose un rezago que se mantiene desde 2023, asociado a la no expedición ni firma por parte del Ministerio de Hacienda y Crédito Público del acto administrativo que actualiza el marco normativo de financiamiento de las Empresas Sociales del Estado según lo manifestado por la DPSAP. En consecuencia, el avance de la acción estratégica permanece condicionado a la emisión de dicho instrumento, lo que ha impedido su ejecución efectiva y el logro de la meta prevista en la vigencia analizada.</t>
  </si>
  <si>
    <t>MINISTERIO DE SALUD Y PROTECCIÓN SOCIAL - OFICINA DE PROMOCIÓN SOCIAL</t>
  </si>
  <si>
    <t xml:space="preserve"> OFICINA DE PROMOCIÓN SOCIAL</t>
  </si>
  <si>
    <t>7.4 Pueblos y comunidades étnicas.</t>
  </si>
  <si>
    <t>7.4.1 Igualdad de oportunidades y garantías para poblaciones vulneradas y excluidas que
garanticen la seguridad humana</t>
  </si>
  <si>
    <t>ODS 10. Reducción de las desigualdades</t>
  </si>
  <si>
    <t>Contribuir en la construcción conjunta con las organizaciones y comunidades indígenas del Sistema Indígena de Salud Propia Intercultural  SISPI</t>
  </si>
  <si>
    <t>Soportes de Convenios y/o Resoluciones de asignación de recursos para la construcción y/o formulación de modelos y/o formas de cuidado de la salud</t>
  </si>
  <si>
    <t>Modelos de salud y/o formas del cuidado de la salud de los pueblos indigenas financiados</t>
  </si>
  <si>
    <t>No. de procesos y/o convenios formalizados para avanzar en la formulación construcción de los modelos financiados</t>
  </si>
  <si>
    <t>Durante este primer trimestre se logró la suscripción del convenio con la organización Gobierno Mayor a través del cual se dará cumplimiento a las acciones definidas en el marco del acuerdo IT2 - 55 (Convenio 1226 de 2025).
De igual manera se avanzó en las acciones técnicas para la revisión y ajuste de las propuestas presentadas por las organizaciones definidas por la Subcomisión de Salud de la MPC en el marco del cumplimiento de los acuerdos IT 2- 50 E IT2 - 54; además se realizó el trámite de la prorroga para el convenio No 1452 suscrito con la organización OPIAC a traves del cual se está dando cumplimiento a las acciones definidas en el marco del acuerdo IT 2 - 22 para la vigencia 2024</t>
  </si>
  <si>
    <t>Maritza Isaza Gómez</t>
  </si>
  <si>
    <t>Según lo reportado es importante mencionar si estas acciones apuntan a lo inicialamente formulado o si es sobre lo que se tiene como propuesta para ajuste por lo descrito en la columna V.</t>
  </si>
  <si>
    <t xml:space="preserve">Durante el periodo de reporte se llevó a cabo la formalización de los siguientes 7 convenios, con el fin de avanzar con el desarrallo de acciones que hacen parte de las fases 1 y 2 de la formulación de modelos y/o formas de cuidado de pueblos indígenas: Convenio 1413 de 2025, para el pueblo UWA con la organización ASOUWA; Convenio 1435 de 2025, con el pueblo XIONA. Convenio 1560 de 2025 con ORIVAC - Organización Regional Indígena del Valle del Cauca; Convenio 1550 de 2025 Pueblo UWA ORIC CHAPARRAL BARRO NEGRO. Convenio 1556 de 2025 con ACIVA RP - Asociación de Cabildos indigenas del Valle del Cauca Región Pacífico. Convenio 1571 de 2025 con la Asociación de Autoridades Indígenas del Suroccidente - AISO. Convenio 1636  de 2025 con el Consejo Regional Indígena del TOLIMA, CRIT. 
</t>
  </si>
  <si>
    <t>Según lo reportado por la Oficina de Promoción Social, se logra para el segundo trimestre un avance de 7 convenios suscritos para avanzar con las fases 1 y 2 de la formulación de modelos y/o formas de cuidado de los Pueblos Indigenas.
Se recibe radicado 2025160000411973 donde se evidencia el cumplimiento de las metas rezagadas del año 2023 y 2024.
Los soportes que dan cuenta de la formalización de estos 16 convenios/procesos que darían cuenta del cumplimiento de las metas para 2023 y 2024 fueron ubicados en el siguiente enlace:
https://minsaludcol.sharepoint.com/:f:/s/OFICINADEPROMOCINSOCIAL/EptN7tyET
qdAsBJ5FA1HvyYBO9H6ccpOobB_5PMDIv3ANQ?e=Wf2RZa</t>
  </si>
  <si>
    <t xml:space="preserve">Durante el periodo de reporte, con el fin de avanzar con el desarrollo de acciones que hacen parte de las fases 1 y 2 de la formulación de modelos y/o formas de cuidado de pueblos indígenas, 
Se logró la suscripción de los convenios 1578, 1686, 1946, y 2157 de 2025
De igual manera se han desarrollado las acciones para la ejecución de los convenios suscritos con: ASOUWA, Consejo Regional Indígena del Cauca - CRIC, Pueblo Siona - Minga Putumayo, ORIC, Movimiento AISO (ARIT), ASCATIDAR, ACIVA, ORIVAC 
En este sentido es posible afirmar que, en lo transcurrido de esta vigencia, se ha llevado a cabo la formalización de un total de 12 convenios equivalentes a un 150% de la meta prevista para esta vigencia. Estos convenios están orientados a la construcción/formulación de modelos de salud propia para pueblos indígenas y dan respuesta a los acuerdos realizados en los diferentes espacios de concertación con los mismos. 
</t>
  </si>
  <si>
    <t xml:space="preserve">De acuerdo con el reporte de avances por parte de la Oficina de Promoción Social para el tercer trimestre se logra formalizar 4 convenios para la formulación de modelos y/o formas de cuidado de pueblos índigenas. Se supera la meta como respuesta a los acuerdos realizados en los diferentes espacios de concertación con los mismos. 
</t>
  </si>
  <si>
    <t xml:space="preserve">Durante el periodo de reporte, con el fin de avanzar con el desarrollo de acciones que hacen parte de las fases 1 y 2 de la formulación de modelos y/o formas de cuidado de pueblos indígenas, 
Se avanzo en la ejecución de los convenios 1578, 1682, 1946, y 2157 de 2025)
Se han desarrollado las acciones en el cumplimiento de la ejecución de los convenios suscritos con: ASOUWA, Consejo Regional Indígena del Cauca - CRIC, Pueblo Siona - Minga Putumayo, ORIC, Movimiento AISO (ARIT), ASCATIDAR, ACIVA, ORIVAC 
Obteniendo como resultado los productos de estos convenios que aportan a la formulación de modelos de salud en los pueblos indígenas. </t>
  </si>
  <si>
    <t xml:space="preserve">De acuerdo con el reporte de avances por parte de la Oficina de Promoción Social para el tercer trimestre se adelntaron acciones en el cumplimiento de los convenios suscritos frente a los modelos y/o formas de cuidado de pueblos índigenas. Se supera la meta como respuesta a los acuerdos realizados en los diferentes espacios de concertación con los mismos. 
</t>
  </si>
  <si>
    <t>Martha  Liliana Corredor 08-07-2025</t>
  </si>
  <si>
    <t>OFICINA DE PROMOCIÓN SOCIAL</t>
  </si>
  <si>
    <t>Soportes de Convenios y/o Resoluciones de asignación de recursos para la implementación de modelos y/o formas de cuidado de la salud</t>
  </si>
  <si>
    <t>Implementación de modelos y/o formas  de cuidado de la salud  de pueblos indigenas</t>
  </si>
  <si>
    <t>No. de modelos que comienzan la implementación / No de modelos que han finalizado las fases de formulación (Expedición de reglamentación) *100</t>
  </si>
  <si>
    <t xml:space="preserve">IT2-183: Avance en la radicación del ultimo desembolso del convenio y finalización del mismo el pasado 30 de marzo de 2025. Adicionalmente se reporta acuerdo entre el MSPS y la OPIAC para solicitar al DNP ajustes en el indicador de este acuerdo, una vez se tenga la propuesta de ajuste definida conjuntamente se remitirá solicitud formal al DNP.                                             IT2-191:  Avanza revisión y ajustes de la propuesta radicada por la OPIAC para la suscripción de un convenio a traves del cual se puedan garantizar las sesiones de la Mesa Tematica de Salud de la MRA para la vigencia 2025, 
</t>
  </si>
  <si>
    <t xml:space="preserve">Durante el periodo de reporte, los dos modelos de pueblos indígenas que finalizaron la fases de formulación/construcción iniciaron la fase de implementación. Para lo anterior, se llevó a cabo la suscripción de 2 convenios: 1. Con el Consejo Regional Indígena del Huila CRIHU, convenio 1565 de 2025. 2. Con el Consejo Regional Indígena del Cauca CRIC, Convenio 1421 de 2025.
</t>
  </si>
  <si>
    <t>Según reporte de la Oficina de Promoción Social para el segundo trimestre se cumple con el 100% teniendo en cuenta que los dos modelos que finalizaron las fases de formulación iniciaron las fases de implementación.</t>
  </si>
  <si>
    <t xml:space="preserve">Se sigue avanzando en la fase de implementación de los 2 modelos que finalizaron la fase de construcción, para ello se continua con la ejecución de las acciones en los convenios: 1. Con el Consejo Regional Indígena del Huila CRIHU, convenio 1565 de 2025. 2. Con el Consejo Regional Indígena del Cauca CRIC, Convenio 1421 de 2025
Adicionalmente se desarrollaron las acciones requeridas para finalizar el trámite contractual para la suscripción del convenio para dar cumplimiento al compromiso con la organización Consejo Regional Indígena de Caldas - CRIDEC   y la revisión y ajuste del proceso de acuerdo al compromiso establecido en la mesa Pastos y Quillasingas y se logró la suscripción del convenio 2012 de 2025
</t>
  </si>
  <si>
    <t>Según reporte de la Oficina de Promoción social para ésta acción, siguen avanzando en la fase de implementación de los 2 modelos que finalizaron la fase de construcción.</t>
  </si>
  <si>
    <t xml:space="preserve">Se sigue avanzando en la fase de implementación de los 2 modelos que finalizaron la fase de construcción, y se finalizó la ejecución de las acciones en los convenios: 1. Con el Consejo Regional Indígena del Huila CRIHU, convenio 1565 de 2025. 2. Con el Consejo Regional Indígena del Cauca CRIC, Convenio 1421 de 2025
Se sigue avanzando con las acciones para dar cumplimiento al compromiso con la organización Consejo Regional Indígena de Caldas - CRIDEC  y  al compromiso establecido en la mesa Pastos y Quillasingas, se avanzó con la ejecución de las acciones pactadas en el convenio 2012 de 2025, obteniendo como resultado los productos que aporta a el cumplimiento y avance en la implementación de Modelos de Salud en Pueblos Indígenas.
</t>
  </si>
  <si>
    <t>Según reporte IV trimestre de la Oficina de Promoción social para ésta acción, siguen avanzando en la fase de implementación de los 2 modelos que finalizaron la fase de construcción.</t>
  </si>
  <si>
    <t>Formular lineamientos en salud así como en los demas instrumentos técnicos y normativos para la inclusión del enfoque étnico en la atención en salud para comunidades Negras, Afrodescendientes, Raizales y Palenqueras.</t>
  </si>
  <si>
    <t xml:space="preserve"> Convenios y/o Resolución de asignación de recursos para la implementación de
Lineamiento en salud para comunidades Negras, Afrodescendientes, Raizales y Palenqueras
</t>
  </si>
  <si>
    <t>Lineamiento en salud para comunidades Negras, Afrodescendientes, Raizales y Palenqueras</t>
  </si>
  <si>
    <t xml:space="preserve">Un documento de lineamiento protocolizado en el marco de las instancias de participación de las comunidades Negras, Afrodescendientes, Raizales y Palenqueras
</t>
  </si>
  <si>
    <t>Esta acción estratégica se cumplió al 100% durante la vigencia 2024, lo cual ya fue reportado durante tal vigencia; en esta se expidió la resolución 1964 de 2024 que adoptó los lineamientos de atención diferencial en salud para comunidades Negras, Afrocolombianas, Raizales y Palenqueras de áreas urbanas y rurales</t>
  </si>
  <si>
    <t>Según la información que reporta la Oficina de Promoción Social esta acción dió cumplimiento en la vigencia 2024 para el total de la meta del cuatrienio, mediante la expedición de la Resolución 1964 de 2024.</t>
  </si>
  <si>
    <t>Según la información que reporta la Oficina de Promoción Social esta acción dió cumplimiento en la vigencia 2024 para el total de la meta del cuatrienio, mediante la expedición de la "Resolución 1964 de 2024, por la cual se adopta el lineamiento para la implementación del enfoque diferencial étnico en salud para la comunidades Negras, Afrocolombianas, Raizales y palquenqueras de areas urbanas y rurales"</t>
  </si>
  <si>
    <t xml:space="preserve">Esta acción estratégica se cumplió al 100% durante la vigencia 2024, lo cual ya fue reportado durante tal vigencia; en esta se expidió la resolución 1964 de 2024 que adoptó los lineamientos de atención diferencial en salud para comunidades Negras, Afrocolombianas, Raizales y Palenqueras de áreas urbanas y rurales.
En este sentido, teniendo en cuenta revisión conjunta realizada con equipo de la Oficina de Planeación, se reporta para este corte el avance de 0,5 correspondiente  al cumplimiento del 100%  de la meta programada para 2025 y para el 2026.  </t>
  </si>
  <si>
    <t>Según la información que reporta la Oficina de Promoción Social esta acción dió cumplimiento en la vigencia 2024 para el total de la meta del cuatrienio, mediante la expedición de la Resolución 1964 de 2024, por la cual se adopta el lineamiento para la implementación del enfoque diferencial étnico en salud para la comunidades Negras, Afrocolombianas, Raizales y palquenqueras de areas urbanas y rurales.
En este trimestre se reporta el avance % de cumplimiento del 0,5 correspondiente a la vigencia 2025 y 2026</t>
  </si>
  <si>
    <t>Formular lineamientos en salud así como en los demas instrumentos técnicos y normativos para la inclusión del enfoque étnico en la atención en salud para el pueblo Rrom/Gitano</t>
  </si>
  <si>
    <t xml:space="preserve">Convenios y/o Resolución de asignación de recursos para la implementación de
Lineamiento en salud para el pueblo Rrom
</t>
  </si>
  <si>
    <t>Lineamiento en salud para el pueblo Rrom</t>
  </si>
  <si>
    <t>Un documento de lineamiento protocolizado en el marco de las instancias de participación del Pueblo Rrom</t>
  </si>
  <si>
    <t>RT2-19
• Se realizo la Comisión Nacional de Dialogo Gitano en Salud los días 23 y 24 de marzo en el Hotel Dann de la Av. 19 de la Ciudad de Bogotá.  
• Se concertó que en el espacio de protocolización de los lineamientos se definirán las fechas para responder al hito 3 del acuerdo RT2-19. 
RT2-21
• Se realizo la sensibilización en temáticas relacionadas con los diferentes tipos de discapacidad, acceso a las ayudas técnicas y servicios de rehabilitación en la jornada del día 24 de marzo en el Hotel Dann de la Av. 19 de la Ciudad de Bogotá.
RT2-22
• Se concertó la ruta metodológica de las asistencias en territorio en el marco de la construcción conjunta del modelo de atención integral en salud.</t>
  </si>
  <si>
    <t>Según la información que reporta la Oficina de Promoción Social avanzan un 0,05 en el primer trimestre</t>
  </si>
  <si>
    <t xml:space="preserve">Durante la Comisión Nacional de Diálogo Gitano del 25 y 26 de junio, se acordó como nueva fecha el 10 de julio de 2025 para enviar observaciones al lineamiento de política en salud, por parte de delegados de las 9 Kumpañy y 2 organizaciones.
En el mes de junio se realizaron las asistencias territoriales en las Kumpany de: Tolima, Sabanalarga, Girón, Lasho Drom Girón y San Pelayo donde se implementó la metodología para la recolección de la información para el modelo de salud del pueblo Rrom, para dar cumplimiento al acuerdo RT2-22.
Así mismo se dejó organizado y programado para el mes de julio las asistencias técnicas restantes de: (Organización Prorrom Bogotá, Kumpany Cúcuta, Kumpany Drom Romano Cúcuta, Kumpany Sampues, Kumpany Sahagún, Kumpany San Juan de Pasto, Organización Unión Romaní, Kumpany Envigado).
</t>
  </si>
  <si>
    <t xml:space="preserve">De acuerdo con lo señalado por la Oficina de Promoción Social, para el segundo trimestre cumple un 0.05 con las acciones adelantadas para "Un documento de lineamiento protocolizado en el marco de las instancias de participación del Pueblo Rrom"
</t>
  </si>
  <si>
    <t xml:space="preserve">Se avanzó en la construcción de la batería de indicadores junto al equipo de planeación del lineamiento de política en salud con enfoque diferencial para el pueblo Rrom en el marco del SGSSS. Se inicio con la construcción de la hoja de ruta para la implementación del lineamiento de la atención integral en salud que incorpore el enfoque étnico intercultural en la atención integral en salud y en la planeación territorial para el pueblo Rrom. Se realizó con satisfacción las asistencias técnicas en los territorios de Bogotá en la Organización Unión Romaní). Igualmente se realizó el pago por parte del operador del segundo 50% de los eventos realizados en junio y julio de: (Tolima, Envigado, Prorrom, Sabanalarga, San Pelayo, Sahagún, Girón, Pasto, Sampués).  Se realizo una reunión con el grupo de discapacidad para acordar el cronograma de fechas para las asistencias técnicas del acuerdo RT2-21. Igualmente se organizó agenda y cronograma de actividades que se realizaran en los espacios. Finalmente se acuerda una prueba piloto para estas asistencias técnicas con las áreas.                    
En la Comisión Nacional de Dialogo Gitano desarrolladas los días 29 y 30 de septiembre, se acordaron las nuevas fechas para la ejecución de las asistencias territoriales de los acuerdos RT2-22 y RT2-21.
</t>
  </si>
  <si>
    <t>Según lo reportado por la Oficina de Promoción Social menciona las acciones de avance en este trimestre  mediante la construcción de la batería de indicadores y la hoja de ruta para la implementación del lineamiento de la atención integral en salud que incorpore el enfoque étnico intercultural en la atención integral en salud y en la planeación territorial para el pueblo Rrom.</t>
  </si>
  <si>
    <t>Se finalizó la actualización del lineamiento de la atención integral en salud que incorpore el enfoque étnico intercultural en la atención integral en salud y en la planeación territorial para el pueblo Rrom, así como el desarrollo y actualización de la hoja de ruta para la implementación del mismo.
Se dio cumplimiento al hito 1 actualización del lineamiento de la atención integral en salud que incorpore el enfoque étnico intercultural en la atención integral en salud y en la planeación territorial para el pueblo Rrom Se dio cumplimiento al Hito 2. Desarrollo y actualización de la hoja de ruta para la implementación de los  lineamientos de la atención integral en salud que incorpore el enfoque étnico intercultural en la atención integral en salud y en la planeación territorial para el pueblo Rrom. 
Teniendo en cuenta lo anterior, para este corte se reporta el cumplimiento del 100% de la meta programada para esta vigencia, junto con el avance en el cumplimiento del rezago de las vigencias 2023 y 2024.</t>
  </si>
  <si>
    <t>Según lo reportado por la Oficina de Promoción Social para el IV trimestre menciona las acciones de avance frente a la formulación de lineamientos en salud así como en los demas instrumentos técnicos y normativos para la inclusión del enfoque étnico en la atención en salud para el pueblo Rrom/Gitano</t>
  </si>
  <si>
    <t>6. Paz total integral.</t>
  </si>
  <si>
    <t>6.1 Territorios qe se transforman con la implementación del acuerdo del teatro colon.</t>
  </si>
  <si>
    <t>6.1.2 Acuerdos sobre las victimas del conflicto: "Sistema integral de verdad, justicia, reparación y no repetición"</t>
  </si>
  <si>
    <t>ODS 16. Paz, justicia e instituciones sólidas</t>
  </si>
  <si>
    <t xml:space="preserve">Implementar el Plan Nacional de Rehabilitación Psicosocial para la Convivencia y No Repetición en cumplimiento del Punto 5 del Acuerdo de Paz en los municipios PDET o ZOMAC </t>
  </si>
  <si>
    <t>Resoluciones de asignación de recursos</t>
  </si>
  <si>
    <t>N° de municipios PDET o ZOMAC priorizados con implementación de la Estrategia de Rehabilitación Psicosocial Comunitaria en cumplimiento del punto 5 del Acuerdo de Paz</t>
  </si>
  <si>
    <t>N° de municipios PDET o ZOMAC priorizados con Estrategia de Rehabilitación Psicosocial Comunitaria implementada en la vigencia</t>
  </si>
  <si>
    <t>Para la vigencia 2025, en el marco de la Estrategia de Rehabilitación Psicosocial Comunitaria se asignarán 3.200 millones de pesos a ocho (8) municipios. En el mes de febrero se proyectó la consulta a través de oficios dirigidos a siete (7) departamentos y dieciocho (18) municipios/E.S.E.
Una vez realizada la consulta y aplicados los criterios de ponderación, se prevé la posible implementación de la Estrategia en ocho (8) de estos municipios. Los municipios a los cuales se remite la consulta son:
Mutatá
Tarazá
El Tarra
Tibú
Convención
Tame
Puerto Caicedo
Briceño
Sardinata
Fortul
San Miguel
San José del Fragua
Corinto
Caloto
Valle del Guamuez
Algeciras
Suárez
Toribío
Finalmente, se avanzó en el proceso de expedición de la resolución de asignación de recursos y priorización territorial para la implementación de la Estrategia de Rehabilitación Psicosocial Comunitaria para la Convivencia y la No Repetición, en cumplimiento de lo establecido en la Resolución 1196 de 2024.
Este proceso contempló ejercicios de consulta técnica y concertación con siete Entidades Territoriales y dieciocho Empresas Sociales del Estado (E.S.E.), lo que permitió priorizar ocho municipios para la implementación de la Estrategia: Mutatá, Tarazá y Briceño (Antioquia); El Tarra, Tibú y Convención (Norte de Santander); Tame (Arauca); y Puerto Caicedo (Putumayo). La validación de dicha priorización fue certificada por las secretarías de salud departamentales, mediante procesos de intercambio de insumos técnicos, comunicaciones institucionales y revisión de soportes remitidos por las E.S.E.
En paralelo, se adelantó la revisión técnica y jurídica del documento de viabilidad técnica de la Estrategia, liderada por el Grupo de Asistencia y Reparación a Víctimas (GARV). Así mismo, se llevó a cabo el ejercicio de costeo para cada municipio priorizado, con base en los componentes definidos en los lineamientos técnicos y en la estructura presupuestal validada por el equipo financiero de la OPS.</t>
  </si>
  <si>
    <t>La Oficina de Promoción menciona en los avances acciones tendientes para alcanzar la meta establecida en la vigencia 2025.</t>
  </si>
  <si>
    <t>Durante el segundo trimestre de 2025 se lograron avances importantes en la formalización y alistamiento para la implementación de la Estrategia de Rehabilitación Psicosocial Comunitaria para la Convivencia y la No Repetición en territorios priorizados.
Se expidió la Resolución 1014 de 2025, mediante la cual se asignaron $3.199.967.840 para la intervención en ocho municipios PDET del Catatumbo: El Tarra, Sardinata, Tibú, Convención, El Carmen, Teorama, Hacarí y San Calixto. Los recursos fueron girados a las tres ESE —Hospital Regional Norte, Hospital Regional Noroccidental y Hospital Emiro Quintero Cañizares—, que actualmente se encuentran en la etapa de incorporación presupuestal y planeación operativa, con acompañamiento técnico para orientar las fases de implementación y la articulación institucional.
De manera paralela, se asignaron recursos para 8 municipios PDET de Arauca, Putumayo, Caquetá y Antioquia, mediante la Resolución 726 de 2025. Tras realizarse ajustes jurídicos a esta resolución a través de la Resolución 1186 de 2025, se concretaron los giros a las ESE priorizadas en estos territorios, las cuales también avanzan en su alistamiento presupuestal y operativo, con apoyo técnico para fortalecer la planeación territorial y la organización de la ejecución.
En ambos casos, se consolidaron las condiciones técnicas, administrativas y financieras necesarias para dar inicio a las actividades de implementación en los territorios priorizados, en beneficio de las comunidades más afectadas por el conflicto armado.</t>
  </si>
  <si>
    <t>Para el segundo trimestre la Oficina de Promoción Social reporta el avance de 16 municipios PDET o ZOMAC priorizados con implementación de la Estrategia de Rehabilitación Psicosocial Comunitaria en cumplimiento del punto 5 del Acuerdo de Paz. Lo anterior mediante Resolución 1014 de 2025 para la región del Catatumbo y la Resolución 726 de 2025 para Municipios de Arauca, Putumayo, Caquetá y Antioquia.</t>
  </si>
  <si>
    <t xml:space="preserve">Entre julio y septiembre de 2025, el Ministerio de Salud y Protección Social ha acompañado de manera activa la implementación de la Estrategia de Rehabilitación Psicosocial Comunitaria en los territorios priorizados. En el marco de la Resolución 726 de 2025, las ESE de los municipios de Mutatá, Tarazá, Briceño (Antioquia); Tame y Fortul (Arauca); San José del Fragua (Caquetá); y San Miguel y Puerto Caicedo (Putumayo) avanzaron en la Fase 2 de conformación de los Grupos Sociales Diferenciados y en la Fase 3 de caracterización social participativa, con apoyo en asistencias técnicas virtuales y presenciales, destacándose las realizadas en Tame los días 23 y 24 de septiembre.
Por su parte, en el marco de la Resolución 1014 de 2025, las ESE de los municipios de El Tarra, Sardinata, Tibú, Convención, El Carmen, Teorama, Hacarí y San Calixto (Norte de Santander) presentan avances en el proceso de alistamiento, pasando de la contratación del talento humano a la fase de conformación de los Grupos Sociales Diferenciados.  Asimismo, los días 16 y 17 de septiembre se desarrolló en Cúcuta la formación inicial del talento humano, logrando transmitir los lineamientos y herramientas metodológicas a los equipos, con un balance satisfactorio. 
Es importante señalar que, tal como se reportó en el periodo anterior, en razón a la emergencia en la Región del Catatumbo, se asignaron recursos a 8 municipios más en el marco de la Resolución 1014 de 2025 para la implementación de la Estrategia de Rehabilitación Psicosocial Comunitaria, lo que permitió duplicar la meta que había sido prevista inicialmente para 2025. </t>
  </si>
  <si>
    <t>En el tercer trimestre la Oficina de promoción social reporta las acciones de acompañamiento en la implementación de la estrategia de Rehabilitación Psicosocial Comunitaria en los territorios priorizados en el marco de las resoluciones 726 y 1014 de 2025. La meta se supera por la Resolución 1014 de 2025 donde se asignaron recursos a la Región del Catatumbo, las cuales no estaban inicialmente en la planeación sino que, fue por la declaración del Estado de Conmoción interior en la región del Catatumbo.</t>
  </si>
  <si>
    <t>Resolución 1014 de 2025 – Norte de Santander
En los municipios priorizados de El Tarra, Sardinata, Tibú, Convención, El Carmen, Teorama, Hacarí y San Calixto, las ESE avanzaron en diferentes fases de implementación. La ESE Hospital Emiro Quintero Cañizares desarrolló las Fases 3 y 4, realizando ajustes a los mapas comunitarios para hacer camino en coherencia con los lineamientos técnicos establecidos. Por su parte, la ESE Hospital Norte y la ESE Noroccidental avanzaron en las fases 2 y 3, correspondientes a la conformación de los Grupos Sociales Diferenciados y a la caracterización social participativa, mediante procesos de identificación, convocatoria y organización comunitaria. En el caso de la ESE Hospital Norte, se presentaron demoras asociadas a situaciones de orden público, las cuales podrían generar retrasos en algunas actividades previstas para la vigencia 2026.
Adicionalmente, se desarrolló una asistencia técnica conjunta en gestión documental y archivo, así como la revisión y ajuste de los cronogramas de cierre de 2025 y la programación de actividades para 2026, con el fin de garantizar la continuidad y el orden del proceso.
Resolución 726 de 2025 – Antioquia, Arauca, Caquetá y Putumayo
En los municipios priorizados de Mutatá, Tarazá y Briceño (Antioquia); Tame y Fortul (Arauca); San José del Fragua (Caquetá); y San Miguel y Puerto Caicedo (Putumayo), las ESE avanzaron en la Fase 3 de caracterización social participativa y en la Fase 4 de formulación de los mapas comunitarios para hacer camino, fortaleciendo la comprensión de las dinámicas territoriales y la apropiación comunitaria de los procesos de convivencia y no repetición. Asimismo, algunas ESE, especialmente en Caquetá y Antioquia, iniciaron la Fase 5 de implementación de los mapas comunitarios, dando inicio a la ejecución de las acciones priorizadas.
En el marco del acompañamiento técnico, el Ministerio de Salud y Protección Social desarrolló asistencias técnicas orientadas al fortalecimiento metodológico, al uso adecuado de las herramientas de la Estrategia y a la gestión documental para el cierre de la vigencia. En el municipio de Briceño (Antioquia), la ESE Hospital El Sagrado Corazón reportó una interrupción temporal de la Fase 4 debido a situaciones de orden público y desplazamiento forzado; no obstante, la implementación fue retomada y actualmente el proceso avanza conforme a los tiempos establecidos.
En este sentido, el acumulado de la meta total para la vigencia 2025 sería de 16 correspondiente al 200%</t>
  </si>
  <si>
    <t xml:space="preserve">De acuerdo con el reporte de la Oficina de Promoción Social se adelantó seguimiento a las estrtaegiasimplemnatdas en el Plan Nacional de Rehabilitación Psicosocial para la Convivencia y No Repetición en cumplimiento del Punto 5 del Acuerdo de Paz en los municipios PDET o ZOMAC </t>
  </si>
  <si>
    <t>7.3 Reparación efectiva e integral de victimas.</t>
  </si>
  <si>
    <t>7.3.1 Reparación transformadora.</t>
  </si>
  <si>
    <t>Aumentar la cobertura poblacional de la medida de rehabilitación en el marco de la reparación integral a las víctimas del Conflicto armado bajo las disposiciones del Decreto 1650 de 2022 a través del PAPSIVI y sus módulos diferenciales.</t>
  </si>
  <si>
    <t>Resolución 1015 de 2025: PAPSIVI Rural.
Resolución 1161 de 2025: PAPSIVI Región del Catatumbo.
Resolución 1162 de 2025: PAPSIVI Nacional.</t>
  </si>
  <si>
    <t>Nuevas Víctimas del conflicto armado que reciben la medida de rehabilitación en el marco de la reparación transformadora</t>
  </si>
  <si>
    <t>N° de nuevas víctimas atendidas al año.
Nota: Se parte de Línea de Base Atenciones brindadas a 2022 - acumulado</t>
  </si>
  <si>
    <t xml:space="preserve">Durante este periodo se realizó la revisión de los lineamientos técnicos y criterios de priorización de ESEs y entidades a las cuales se les transferirá recursos para la implementación del programa PAPSIVI. El Ministerio de Salud y Protección Social diseñó y coordinó las acciones frente al proceso de implementación del Programa de Atención Psicosocial y Salud Integral a Víctimas [PAPSIVI] en el marco del SGSSS, precisando orientaciones técnicas, operativas, administrativas y financieras para la ejecución del Programa a través de las Empresas Sociales del Estado.Durante el mes de marzo de 2025, se llevó a cabo la aplicación de los criterios establecidos en la Resolución 1621 de 2023, con los cual se estableció un posible universo de priorización y distribución de recursos y se realizaron las consultas a las Entidades Territoriales y las posibles Empresas Sociales del Estado para la transferencia de recursos de funcionamiento en la presente vigencia. Finalmente, se llevó a cabo la actualización de los lineamientos para la implementación del PAPSIVI con recursos de concurrencia.
Por otro lado, y en el marco del estado de conmoción interior declarado por la emergencia en el Catatumbo, se elaboró la resolución de transferencia de recursos de inversión para la implementación del PAPSIVI en la vigencia 2025. De igual manera se diseñaron los lineamientos técnicos específicos para atender dicha emergencia y se realizaron las validaciones con las entidades territoriales y las Empresas Sociales del Estado receptoras del recurso.  </t>
  </si>
  <si>
    <t>La Oficina de Promoción menciona en los avances, acciones tendientes para alcanzar la meta establecida en la vigencia 2025.</t>
  </si>
  <si>
    <t xml:space="preserve">Transferencia PAPSIVI Rural: Se expidió la Resolución 1015 de 2025, modificada por la Resolución 1212 de 2025 para la transferencia de recursos por valor de $4.995.637.213, para un total de cobertura 13 municipios, de 5 departamentos. Dicha transferencia se realiza a favor 9 entidades públicas, correspondientes a 8 Empresas Sociales del Estado E.S.E, y 1 Entidad Territorial del nivel municipal (Tumaco), con lo cual se espera la atención de un total de 6.584 víctimas del conflicto armado.
Transferencia PAPSIVI Catatumbo: Durante el mes de junio de 2025 se expidió la Resolución 1161 de 2025 para la transferencia de recursos por valor $4.400.032.160, para un total de cobertura en 16 municipios, de 2 departamentos de la Región del Catatumbo. Dicha transferencia se realiza a favor 10 Empresas Sociales del Estado E.S.E, con lo cual se espera la atención de un total de 6.371 víctimas del conflicto armado. La citada resolución contempla 3 líneas a saber: Línea 1. Atención a víctimas del conflicto armado en zona urbana y zona rural baja y media. Línea 2. Atención a víctimas del conflicto armado en zonas rurales dispersas con enfoque étnico. Línea 3. Atención a mujeres víctimas del conflicto armado con énfasis en delitos contra la libertad e integridad sexual.
Transferencia PAPSIVI Nacional: Se expidió la Resolución 1162 de 2025 para la transferencia de recursos por valor de $29.509.102.186, para un total de cobertura en 175 municipios, de 24 departamentos. Dicha transferencia se realiza a favor de 158 entidades públicas, correspondientes a 157 Empresas Sociales del Estado E.S.E, y 1 Entidad Territorial del nivel Distrital (Barranquilla), con lo cual se espera la atención de un total de 62.488 víctimas del conflicto armado.
Finamente, se ha venido haciendo asistencia y seguimiento técnico a la formulación de proyectos de concurrencia de las Entidades Territoriales del nivel departamental, distrital y/o municipal. 
</t>
  </si>
  <si>
    <t>La Oficina de Promoción Social para el segundo trimestre expidió tres resoluciones para atención a vitimas del conflicto armado, se espera conocer el "N° de nuevas víctimas atendidas al año" en los próximos trimestres.</t>
  </si>
  <si>
    <t xml:space="preserve">Durante el transcurso de este periodo se realizó la socialización de los lineamientos técnicos y administrativos de la resolución 1162 de 2025 a los equipos de las Secretarías Departamentales y Distritales de Salud y a las ESE priorizadas. Así mismo, se realizó el giro de los recursos a estas ESE para el inicio de la fase de alistamiento (selección y contratación del talento humano) y posterior inicio del proceso de atención psicosocial a víctimas del conflicto armado, logrando una cobertura de 5.226 personas atendidas para este corte. De igual manera, durante el mes de septiembre se expidió la Resolución 1892 de 2025, con la cual se asignaron recursos de inversión por valor de 6.900 millones para una atención aproximada de 12.100 víctimas en 4 departamentos: Antioquia, Huila, Magdalena y Valle del Cauca. Con estos recursos se espera realizar fortalecimiento técnico del Programa a través de Empresas Sociales del Estado del nivel departamental, que se proyectan como Centros de Referencia Regional en Salud Mental; esto en el marco de la transición del Programa conforme a los establecido en la ley 2421 de 2024. A la fecha, las E.S.E se encuentran en la fase de incorporación de recursos y alistamiento. 
Por otra parte, en el marco de la implementación del PAPSIVI Rural con enfoque étnico, durante el tercer trimestre se avanzó en la ejecución de los recursos asignados mediante la Resolución 1015 de 2025 para atención a víctimas de colectivos étnicos en ruralidad dispersa. El Ministerio desarrolló procesos de asistencia técnica presencial y virtual tanto para la orientación frente a los lineamientos técnicos como para el seguimiento y ejecución al proceso de incorporación de los recursos y fase de alistamiento. Para el mes de septiembre las ESE priorizadas avanzaron en el proceso de focalización y programación de las atenciones psicosociales.
Así mismo, en el marco de la implementación de la Resolución 1161 de 2025, a efectos de la implementación de PAPSIVI en ruralidad en la Región del Catatumbo, durante el Tercer Trimestre se desarrolló asistencia técnica al Instituto Departamental de Salud de Norte de Santander para orientar la implementación del programa; de igual forma, se consolidó la información para la caja de herramientas requerida para la implementación del programa con el pueblo Motilón Barí en los municipios de Teorama, Tibú, El Tarra y El Carmen y la atención de población campesina en ruralidad dispersa en los municipios de Convención y Teorama. Durante el mes de Agosto, las Empresas Sociales del Estado finalizaron la fase de alistamiento, y para el mes de septiembre avanzan en el proceso de focalización y programación para las atenciones en el marco de esta resolución.
Continuando con el proceso de seguimiento y monitoreo, el Ministerio diseñó y aplicó herramienta en línea para las Empresas Sociales del Estado disponible en el siguiente enlace: https://forms.office.com/r/BjjyhE2u48 con el fin de identificar las necesidades de acompañamiento y asistencia técnica particular que permitan fortalecer las capacidades para la atención en el marco de la atención a la población víctima de conflicto armado de los territorios y colectivos étnicos priorizados. De igual forma, se consolidaron herramientas y línea técnica del componente de gestión de la Atención en Salud para el abordaje de población en ruralidad dispersa y se hizo envío a la entidad territorial y Empresas Sociales del Estado.
</t>
  </si>
  <si>
    <t>Según el reporte de avances para el tercer trimestre, la Oficina de promoción Social logró la atención psicosocial a 5.226 víctimas del conflicto armado, que recibieron la medida de rehabilitación en el marco de la reparación transformadora. Igualmente menciona acciones tendientes para reportar en el próximo trimestre con las nuevas vçitimas atendidas.</t>
  </si>
  <si>
    <t>Mediante la Resolución 1162 de 2025 se asignaron recursos para garantizar la atención psicosocial de personas víctimas del conflicto armado con una cobertura total de ciento setenta y cinco (175) municipios, de veinticuatro (24) departamentos. Conforme a la ejecución técnica de esta resolución, durante el IV Trimestre de la vigencia 2025  se avanzó en el proceso de atención integral, logrando una cobertura parcial de  56.397 víctimas atendidas.
En el marco de la Resolución 1892 de 2025, se avanzó en el proceso de alistamiento, en el marco de lo dispuesto en la Resolución 1892 de 2025 con la cual se asignaron recursos de inversión por valor de 6.900 millones para una atención aproximada de 12.100 víctimas en 4 departamentos: Antioquia, Huila, Magdalena y Valle del Cauca. Durante el IV trimestre las ESE priorizadas avanzaron en los procesos de alistamiento para la implementación del programa, mientras se surtía el giro de recursos desde el  nivel nacional causado en la última semana del mes de diciembre y sobre el cual se ajustaron los lineamientos en virtud de los términos y plazos de implementación que se dará en 2026.
De igual forma durante la vigencia 2025 y al cierre del IV trimestre se logró la atención de 150 víctimas en el exterior.
A través del proceso de Fortalecimiento de capacidades institucionales y acompañamiento a las Entidades Territoriales en la formulación de proyectos de concurrencia, se logró la atención de 17.196 víctimas del conflicto armado.
Por otra parte, en el marco PAPSIVI Rural con enfoque étnico, conforme a lo establecido en los lineamientos de implementación técnica y ejecución financiera del Ministerio de Salud y Protección Social, durante Este periodo se realizaron las siguientes acciones:
Resolución 1540 de 2024:
En términos de cobertura, a la fecha de corte se reporta una atención a 2.832 nuevas personas víctimas pertenecientes a los colectivos étnicos priorizados en el marco de esta resolución.
Resolución 1015 de 2025:
En términos de la cobertura, a la fecha de corte se presenta una atención a 5.001   nuevas personas víctimas pertenecientes a los colectivos étnicos priorizados 
Por otra parte, en el marco del Decreto de Conmoción 062 del 24 de enero de 2025 - PAPSIVI se emitió la resolución 1161 de 2025 por medio de la cual se asignaron recursos para la atención psicosocial de personas víctimas del conflicto armado. En este sentido, para el  periodo de reporte se llevó a cabo la atención de 4.558 nuevas víctimas
Conforme a lo anterior, para el cuarto trimestre se alcanzó una cobertura global de 86.134 víctimas atendidas.
En este sentido, el acumulado de la meta total para la vigencia 2025 sería de 91,360 correspondiente al 141%</t>
  </si>
  <si>
    <t>De acuerdo con el reporte para el cuarto trimestre la Oficina de Promoción social logró 86.134 víctimas atendidas, superando la meta debido a las atenciones que se realizaron en Catatumbo mediante el Decreto de conmoción Interior.</t>
  </si>
  <si>
    <t>Aumentar la cobertura de atencion de Sujetos de Reparación Colectiva Etnicos conforme a la articulación con la Unidad de Vïctimas y la priorización en cada vigencia</t>
  </si>
  <si>
    <t xml:space="preserve">Documento de Viabilidad Técnica
</t>
  </si>
  <si>
    <t>Nuevos Sujetos de Reparación Colectiva atendidos desde las acciones sectoriales en el PIRC</t>
  </si>
  <si>
    <t xml:space="preserve">N° de Sujetos nuevos de Reparación Colectiva Etnicos atendidos 
Nota: Se parte de Línea de Base SRC atendidos a 2022 </t>
  </si>
  <si>
    <t>se llevó la coordinación de un espacio de articulación con la Unidad para la Atención y Reparación Integral a Víctimas, el cual tenía por objetivo revisar los sujetos de reparación colectiva a priorizar durante esta vigencia. Durante tal espacio, se acordó abordar a los SRC con PIRC protocolizados, en los cuales el MSPS acompañó la fase de formulación y estableció los compromisos con los SRC; por ende, se revisaron las actas y se realizó la articulación correspondiente para dicha priorización en la vigencia 2025. De esta manera se priorizaron los siguientes Sujetos de Reparación Colectiva: RESGUARDO CHAMI UNIFICADO, CONSEJO COMUNITARIO LAS PALMITAS, RESGUARDO INDIGENA COLONIAL CAÑAMOMO Y LOMA PRIETA, RESGUARDO INDIGENA DE MAYASQUER DEL PUEBLO DE LOS PASTOS, RESGUARDO SAN LORENZO, PUEBLO KISGO, RESGUARDO GITO DOKABU, COMUNIDAD DEL PUEBLO INDÍGENA ETTE ENNAKA CHIMILA y COMUNIDAD PUEBLO PIJAO DE ATACO. Se encuentra en evaluación la forma de contratación para garantizar dichas acciones reparadoras a través de convenio interadministrativo con la UARIV.</t>
  </si>
  <si>
    <t xml:space="preserve">Se ha elaborado y presentado el documento de viabilidad técnica correspondiente a la asignación de recursos por un valor de $2.950.078.074, para la implementación de Acciones Reparadoras de la medida de rehabilitación que se llevará a cabo en 25 Sujetos de Reparación Colectiva Étnica vigencia 2025, priorizados en el marco de los Planes Integrales de Reparación Colectiva (PIRC). Estas acciones se realizarán mediante la transferencia de recursos a las Empresas Sociales del Estado.
Las 16 Empresas Sociales del Estado seleccionadas para implementar las acciones reparadoras en los Sujetos de Reparación Colectiva se encuentran ubicadas en los departamentos de Magdalena, Bolívar, Risaralda, Caldas, Cauca, Chocó, Cesar, La Guajira y Nariño. Adicionalmente, se ha procedido con la solicitud de los documentos necesarios para llevar a cabo la transferencia de recursos a estas 16 Empresas Sociales del Estado priorizadas.
</t>
  </si>
  <si>
    <t>Para el segundo trimestre la Oficina de Promoción Social reporta avances en acciones adelantadas que darán cumplimiento al "N° de Sujetos nuevos de Reparación Colectiva Etnicos atendidos "
El avance de cumplimiento de la meta es cero.</t>
  </si>
  <si>
    <t xml:space="preserve">Durante el tercer trimestre de 2025 se expidió la Resolución 1406 del 7 de julio de 2025, por medio de la cual se realizó una asignación de recursos por valor de $2.950.078.074 del Presupuesto de Gastos de Inversión del Ministerio de Salud y Protección Social a 16 Empresas Sociales del Estado (ESE) ubicadas en los departamentos de Magdalena, Bolívar, Risaralda, Caldas, Cauca, Chocó, Cesar, La Guajira y Nariño, destinados a la implementación de acciones reparadoras en el marco de la medida de rehabilitación, dirigidas a 25 Sujetos de Reparación Colectiva Étnica priorizados dentro de los Planes Integrales de Reparación Colectiva (PIRC).
En este sentido se brindó asistencia técnica a las Empresas Sociales del Estado priorizadas, relacionada con la aplicación de los lineamientos para la ejecución de las acciones reparadoras de la medida de rehabilitación, con el propósito de garantizar la adecuada incorporación de los recursos transferidos y la correcta implementación de las acciones reparadoras. Con corte a 30 de septiembre, se logró que 14 de las 16 ESE priorizadas incorporaran los recursos y avanzaran a la fase de concertación, con el propósito de garantizar la implementación de las acciones de la medida de rehabilitación. No obstante, en el caso del Hospital Eduardo Arredondo Daza de Valledupar, responsable de las acciones con el Sujeto de Reparación Colectiva del pueblo Kankuamo, así como de la ESE Centro 1 de Cauca responsable del Sujeto de Reparación Colectiva Pueblo Kisgo, no se registraron avances debido a la no aceptación de la medida de rehabilitación por parte de dichos sujetos. </t>
  </si>
  <si>
    <t>Según el reporte, la Oficina de promoción Social muestra los avances frente a la expedición de la resolución para la asignación de los recursos, pero aún no hay implementación de planes a sujetos de reparación colectiva étnicos. Se espera dar cumplimiento a ésta acción en el último trimestre de la vigencia.</t>
  </si>
  <si>
    <t>Durante el IV Trimestre de la vigencia 2025, las Empresas Sociales del Estado (E.S.E.) priorizadas avanzaron en los procesos de selección y contratación del talento humano requerido para la implementación de las acciones reparadoras con los Sujetos de Reparación Colectiva (SRC). 12 de las 16 Empresas Sociales del Estado (E.S.E.) priorizadas lograron avanzar en el primer momento de implementación (PLANEACION (ACERCAMIENTO Y CONCERTACION). Las 4 E.S.E restantes no lograron avanzar dadas situaciones relacionadas con la no aceptación del SRC frente a la implementación de la medida por parte de la E.S.E. (Caso específico para Pueblo Kankuamo y Pueblo Kisgó) y dificultades de contratación de los profesionales así como situación de orden público en el departamento de Cauca. 
En atención a este contexto, el Ministerio de Salud y Protección Social decidió ampliar el plazo de ejecución de las acciones previstas en la Resolución No. 1406 de 2025, con el fin de garantizar el derecho a la reparación integral a través de las acciones reparadoras de la medida de rehabilitación en sujetos de reparación colectiva étnica, priorizados en el marco de los planes integrales de reparación colectiva – PIRC, evitando  dejar procesos de implementación sin culminar que pudieran menoscabar los derechos fundamentales de las víctimas del conflicto armado étnicas, los cuales son protegidos por la Ley 1448 de 2011, la Constitución Política y el Derecho Internacional de los Derechos Humanos, y en aras de garantizar un proceso reparador integral, con enfoque de derechos humanos y de acción sin daño.
Al cierre de la vigencia se logra materializar la medida de reparación colectiva en 19 de los 25 SRC priorizados para la presente vigencia. Ello permite superar en un 90% el rezago en la meta establecida en el CONPES 4031 de 2021 según meta indicativa para el 2024.
En este sentido, se cumple el 100%  de la meta  programada para la vigencia, lo cual corresponde a 10 sujetos de reparación colectiva. De igual forma, se avanza con la atención de  9 de los 21 sujetos de reparación colectiva que se encottraban en rezago</t>
  </si>
  <si>
    <t>Según reporte de la Oficina de Promoción social se cumple la meta establecida para la vigencia 2025 en el cuarto trimestre con los nuevos Sujetos de Reparación Colectiva atendidos desde las acciones sectoriales en el PIRC, lo cual corresponde a 10 sujetos de reparación colectiva. De igual forma, se avanza con la atención de  9  sujetos de reparación colectiva que se encotraban en rezago del año 2023.</t>
  </si>
  <si>
    <t>6.1.1 Fin del coflicto.</t>
  </si>
  <si>
    <t>Fortalecer los servicios de Rehabiltación de la E.S.E para la atencion de las personas con discapacidad  firmantes del acuerdo de paz</t>
  </si>
  <si>
    <t xml:space="preserve">Actas, listados y soportes de Asistencias técnicas </t>
  </si>
  <si>
    <t>No. ESE con servicios de Rehabilitación fortalecidos</t>
  </si>
  <si>
    <t>Número de ESE con servicios de Rehabilitación fortalecidos</t>
  </si>
  <si>
    <t>Estos recursos no se utilizarán en la implementación de servicios de rehabilitación funcional dado el concepto juridico de la oficina de promoción social que junto con los antecedentes , fueron expuestos a la Subdirección de asuntos normativos y concuerdan con la misma postura, que indica que las metas establecidas en los indicadores refieren que el fortalecimiento  de este tipo de servicios, debe darse con recursos de cooperación nacional e internacional, en ese sentido  la OPS toma la decisión de destinar el recurso al proceso de certificacion de discapacidad de personas  reincorporadas y personas victimas del conflicto. En este sentido, se adelantará trámite para la revisión/modificación de esta línea en esta herramienta de planeación</t>
  </si>
  <si>
    <t>la OPS manifiesta que con recursos nación no se podrá adelantar el cumplimiento de esta acción sino con recursos de Cooperación Internacional, es importante revisar y acogerse al procedimiento DESP08- FORMULACIÓN, MONITOREO Y SEGUIMIENTO AL PLAN ESTRATÉGICO SECTORIAL con el fin de solicitar la ajuste y/o modificación pertinente.</t>
  </si>
  <si>
    <t>Durante el segundo trimestre de 2025, se desarrolló Asistencia Técnica, para fortalecer los procesos de rehabilitación de firmantes de paz o personas reincorporadas, en los temas de: Plan de Choque y ruta para la adecuada identificación, acompañamiento y realización del proceso de certificación en discapacidad de personas firmantes, además de la socialización de las Resoluciones 1197 y 1539 de 2024. Estas asistencias fueron dirigidas a delegados de las ESE, referentes de discapacidad de las Entidades territoriales y enlaces de salud Biosocial de la Agencia para la Reincorporación y Normalización – ARN Total sesiones en el segundo trimestre: Seis (6) con 10 ESE.</t>
  </si>
  <si>
    <t>Según lo reportado por la Oficina de Promoción Social para el segundo trimestre se atendieron  10 ESE con servicios de Rehabilitación fortalecidos en los procesos de rehabilitación de firmantes de paz o personas reincorporadas mediante asistencias técnicas con un avance del 71%.</t>
  </si>
  <si>
    <t>Resolución 1197 de 2024: Certificación en Discapacidad Resolución 1539 y 2545 de 2024 fecha: 17 de agosto de 2025 
•	Seguimiento proceso de certificación personas reincorporadas y victimas población general -Res 1539 - 2545 de 2024 Fecha: 20-26 de agosto y 1-2-4- 24 de septiembre de 2025 
•	Seguimiento informes y estado servicios de rehabilitación Funcional personas reincorporadas Resolución 2272 de 2021: Fecha: 20 de agosto de 2025.
•	Participan 14 ESE para servicios de rehabilitación y se convocan a 242 ESE para el proceso de certificación de personas reincorporadas.
De esta manera, con el reporte realizado para el tercer trimestre de 2025 se alcanza el total de la meta prevista para esta vigencia y además, se aporta en la subsanación de 10 de las 14 ESE que se encontraban en rezago de la vigencia 2024.</t>
  </si>
  <si>
    <t>Según lo reportado por la Oficina de Promoción Social para el tercer trimestre se atendieron 14 ESE con servicios de Rehabilitación fortalecidos.</t>
  </si>
  <si>
    <t xml:space="preserve">Se logró la aprobación del proyecto de cooperación internacional orientado al fortalecimiento de los servicios de rehabilitación funcional, con el propósito de mejorar las capacidades técnicas de los gerentes de las 14 Empresas Sociales del Estado (ESE), garantizando la continuidad y calidad de la atención a personas en proceso de reincorporación firmantes del Acuerdo de Paz. En el marco de este logro, se adelantaron reuniones de coordinación con los líderes del proyecto de rehabilitación SOCIEUX+, desarrollándose tres encuentros de alistamiento y planeación estratégica que permitieron la construcción de la agenda de trabajo,  gestión de cotizaciones,  revisión de la nota técnica,  presentación del alistamiento institucional y la convocatoria formal a la agencia de Naciones Unidas.
Adicionalmente, se realizaron dos comisiones de trabajo y visitas presenciales a las ESE Solución Salud Vista Hermosa y ESE Anorí (Antioquia), en las cuales se socializaron los antecedentes del nuevo proyecto y se implementaron metodologías participativas, incluyendo grupos focales y entrevistas semiestructuradas con cuidadores, firmantes de paz, líderes comunitarios y gerentes de las dos ESE. Como resultado, se desarrollaron tres reuniones de seguimiento, análisis de avances y presentación de resultados, con el acompañamiento de dos expertas internacionales del programa SOCIEUX+, fortaleciendo el enfoque técnico y territorial de la intervención.
Finalmente, se diseñaron y remitieron encuestas virtuales para establecer el diagnóstico situacional y la identificación de barreras en los servicios de rehabilitación de las 14 ESE priorizadas, obteniéndose respuesta por parte de 8 gerentes, lo que permitió generar insumos técnicos clave para la toma de decisiones y la formulación de acciones de mejora orientadas al fortalecimiento del sistema de rehabilitación en contextos de posconflicto en 8 ESE.
Teniendo en cuenta lo anterior, se supera el razago de las 4 ESE de la vigencia 2024
</t>
  </si>
  <si>
    <t>Según lo reportado por la Oficina de Promoción Social para el cuarto trimestre se atendieron  8 ESE con servicios de Rehabilitación fortalecidos en los procesos de rehabilitación de firmantes de paz o personas reincorporadas mediante asistencias técnicas con un avance del 57%.</t>
  </si>
  <si>
    <t>5. Convergencia regional.</t>
  </si>
  <si>
    <t>5.1 Fortalecimiento de vinculos con la poblacion colombiana en el exterior, e inclusión y protección de la poblacion migrante.</t>
  </si>
  <si>
    <t>5.1.2 Mecanismos de proteccón para la población migrante en transito, refugiados y con vivación de permanencia en el territoria nacional.</t>
  </si>
  <si>
    <t>Brindar acompañamiento psicosocial a la población migrante, población colombiana retornada y comunidades de acogida o receptoras en el marco del Conpes 4100 de 2022 (Línea No 1.2 del objetivo OE1 de la Matriz PAS del mencionado Conpes).</t>
  </si>
  <si>
    <t>Documentos y/o Resoluciones de asignación de recursos para la implementación de la estrategia de acompañamiento Psicosocial. Reportes con el número de personas que reciben acompañamiento psicosocial</t>
  </si>
  <si>
    <t xml:space="preserve">N° de personas migrantes, colombiano/as retornad/as y personas de las comunidades de acogida o receptoras que reciben acompañamiento psicosocial. </t>
  </si>
  <si>
    <t xml:space="preserve">N° de personas atendidas en el marco de la Estrategia de acompañamiento psicosocial para población migrante. 
</t>
  </si>
  <si>
    <t>Durante este periodo, con el propósito de avanzar en la implementación de la estrategia de acompañamiento psicosocial para la población migrante, se expidió la Resolución 401 del 10 de marzo de 2025 por medio de la cual se adopta la estrategia de acompañamiento psicosocial para población migrante, colombianos retornados y comunidades de acogida y la definición de los criterios de asignación.  
Posterior a la expedición de la presente resolución, se ha avanzado en la realización del costeo, ponderación territorial y en el proyecto de resolución de transferencia de recursos a las Empresas Sociales del Estado para la implementación territorial de la estrategia de acompañamiento psicosocial para la población migrante, colombianos retornados y comunidades de acogida. 
A su vez, se generó el certificado de disponibilidad presupuestal por un valor de 2000 millones de pesos para implementación de la estrategia de acompañamiento psicosocial población migrante, colombianos retornados y comunidades de acogida. 
De igual forma, se ha avanzado en la formulación de los lineamientos técnicos y metodológicos para la implementación de la estrategia de acompañamiento psicosocial para la población migrante, colombianos retornados y comunidades de acogida.</t>
  </si>
  <si>
    <t xml:space="preserve">La oficina de Promoción Social maenciona acciones que iniciaron para dar cumplimiento a la meta de  personas atendidas en el marco de la Estrategia de acompañamiento psicosocial para población migrante. </t>
  </si>
  <si>
    <t>Durante este periodo, con el propósito de avanzar en la implementación de la estrategia de acompañamiento psicosocial para la población migrante, se ha avanzado en el ajuste del proyecto de resolución de transferencia de recursos a las Empresas Sociales del Estado para la implementación territorial de la estrategia de acompañamiento psicosocial para la población migrante, colombianos retornados y comunidades de acogida y trámite para firma.
A su vez, se generó los lineamientos técnicos para la implementación de la estrategia de acompañamiento psicosocial para la población migrante, colombianos retornados y comunidades de acogida el cual se encuentra por revisión del área juridica.</t>
  </si>
  <si>
    <t>Según lo reportado por la Oficina de Promoción Social para el segundo trimestre no se cumple la meta fisica pero se mencionan acciones  para dar cumplimiento al "N° de personas atendidas en el marco de la Estrategia de acompañamiento psicosocial para población migrante."</t>
  </si>
  <si>
    <t xml:space="preserve">En el mes de julio se expidió la Resolución 1409 de 2025, por la cual se efectúa una asignación de recursos del Presupuesto de Gastos de Inversión del Ministerio de salud y Protección Social para la implementación de la estrategia de acompañamiento psicosocial para población migrante, población colombiana retomada, comunidades de acogida o receptoras" a traves de las Empresas Sociales del Estado en los siguientes territorios, Necoclí, Turbo, Arauca, Soacha, Maicao, Riohacha, Ipiales, San José de Cúcuta, Tibú, Villa del Rosario, Bucaramanga, Santiago de Cali y Puerto Carreño. El 31 de julio de realizó la transferencia de recursos a las Empresas Sociales del Estado mencionadas anteriormente; de igual forma, se ha realizado acompañamiento a través de asistencia técnica a las entidades territoriales y ESE en las cuales se implementará la estrategia de acompañamiento psicosocial.
A la fecha las ESEs estan en el proceso de contratción de los psicosociales y de los gestores territoriales en salud, quienes implementaran la estrategia de acompañamiento psicosocial. </t>
  </si>
  <si>
    <t>De acuerdo con el reporte de avances por parte de la Oficina de Promoción Social para este tercer trimestre se logra la Resolución para la asignación de recursos y las acciones para iniciar la implementación de la estrategia de acompañamiento psicosocial para población migrante, población colombiana retomada, comunidades de acogida o receptoras a través de las ESES en los territorios mencionados. En el cuarto trimestre se debe evidenciar el cumplimiento de la acción con los sujetos atendidos.</t>
  </si>
  <si>
    <t>Durante los meses de noviembre y diciembre se documentó y expidió la resolución 2731 de 2025, por medio de la cual se  efectúa una nueva asignación de recursos del Presupuesto de Gastos de Inversión del Ministerio de salud y Protección Social por un valor de $2.501.051.111 para la implementación de la estrategia de acompañamiento psicosocial para población migrante, población colombiana retomada, comunidades de acogida o receptoras" a traves de las Empresas Sociales del Estado en los siguientes territorios, Puerto Asis, Pasto, Mocoa, Valle de Guamez y San Andrés de Tumaco. De igual forma, se ha realizado acompañamiento a través de asistencia técnica a las entidades territoriales y ESE en las cuales se implementará la estrategia de acompañamiento psicosocial.
Por otra parte, en el marco de la implementación de la resolución 1409 se generó una prórroga de tiempo para el desarrollo de acciones, a fin de que las ESE priorizadas cuenten con el tiempo pertinente para dar cumplimiento con la meta indicativa de personas con acompañamiento psicosocial, en este sentido durante este trimestre se implemnto la estrategia de acompñamiento psicosocial a 2.427 personas.</t>
  </si>
  <si>
    <t xml:space="preserve">24274 personas atendidas durante el cuarto trimestre en el marco de la Estrategia de acompañamiento psicosocial para población migrante. Queda un rezago de 10.773 de la vigencia 2025.
</t>
  </si>
  <si>
    <t>Fortalecer las capacidades tecnicas de las entidades territoriales para la implementacion de los lineamientos de atención integral en salud con enfoque diferencial dirigido a población migrante y población colombiana retornada.</t>
  </si>
  <si>
    <t>Entidades territoriales fortalecidas tecnicamente para la implementacion de lineamientos</t>
  </si>
  <si>
    <t>No. Entidades territoriales fortalecidas tecnicamente para la implementacion de lineamientos</t>
  </si>
  <si>
    <t>Durante el primer trimestre de 2025, se realizaron cuatro (4) asistencias técnicas en modalidad virtual dirigida a la territorial de Boyacá, Valle del Cauca, Bolívar y Buenaventura para el abordaje diferencial en salud, especificamente en el plan de atención y estrategia de acompañamiento psicosocial para la población migrante, refugiada, retornada y comunidades de acogida.</t>
  </si>
  <si>
    <t>La oficina de Promoción Social en la descripción de avances menciona 4 asistencias técnicas. Favor aclarar como se logra la meta del No. Entidades territoriales fortalecidas tecnicamente para la implementacion de lineamientos.</t>
  </si>
  <si>
    <t>Entre abril y junio del 2025, el Equipo de migración y salud realizó  asistencias técnicas  a 26 Entidades Territoriales (departamentales, distritales y municipales), todo esto en el marco del Plan anual de Asistencias Técnicas de la Oficina de Promoción Social. 
Las asistencias técnicas estuvieron orientadas a la transferencia de los lineamientos que el Ministerio adelanta para las atenciones en salud de la población migrante, refugiada y retornada. De esta manera, las líneas trabajadas en los encuentros con las Entidades Territoriales fueron las siguientes: a) la socialización del Plan de atención del sector salud para la población migrante, refugiada, retornada y comunidades de acogida; b) socialización y acompañamiento en la conformación de las mesas técnicas territoriales de migración y salud; c) acompañamiento en la implementación de la Estrategia de acompañamiento psicosocial.</t>
  </si>
  <si>
    <t>Según lo reportado por la Oficina de Promoción Social en el segundo trimestre fortalecieron las capacidades tecnicas a 26 entidades territoriales para la implementacion de los lineamientos de atención integral en salud con enfoque diferencial dirigido a población migrante y población colombiana retornada.</t>
  </si>
  <si>
    <t>Entre los meses de julio y septiembre del 2025, el Equipo de migración y salud realizó  asistencias técnicas  a 29 Entidades Territoriales (departamentales, distritales y municipales), todo esto en el marco del Plan anual de Asistencias Técnicas de la Oficina de Promoción Social. 
Las asistencias técnicas estuvieron orientadas a la transferencia de los lineamientos que el Ministerio adelanta para las atenciones en salud de la población migrante, refugiada y retornada. De esta manera, las líneas trabajadas en los encuentros con las Entidades Territoriales fueron las siguientes: a) la socialización del Plan de atención del sector salud para la población migrante, refugiada, retornada y comunidades de acogida; b) socialización y acompañamiento en la conformación de las mesas técnicas territoriales de migración y salud; c) acompañamiento en la implementación de la Estrategia de acompañamiento psicosocial.
En est sentido, de acuerdo con el avance reportado para el tercer trimestre de 2025 se evidencia, por una parte, un cumplimiento total de la meta del indicador para 2025 y a su vez, la subsanación del rezago de las 8 ET correspondiente al año 2024.</t>
  </si>
  <si>
    <t>La Oficina de Promoción Social para el tercer trimestre reporta un avance de 29 Entidades territoriales fortalecidas tecnicamente para la implementacion de lineamientos, dentro de este reporte se cuentan 8 que se tenían como rezago de la vigencia 2024.</t>
  </si>
  <si>
    <t>Entre los meses de octubre y diciembre del 2025, el Equipo de migración y salud realizó  asistencias técnicas  a 31 Entidades Territoriales (departamentales, distritales y municipales), todo esto en el marco del Plan anual de Asistencias Técnicas de la Oficina de Promoción Social. 
Las asistencias técnicas estuvieron orientadas a la transferencia de los lineamientos que el Ministerio adelanta para las atenciones en salud de la población migrante, refugiada y retornada. De esta manera, las líneas trabajadas en los encuentros con las Entidades Territoriales fueron las siguientes: a) la socialización del Plan de atención del sector salud para la población migrante, refugiada, retornada y comunidades de acogida; b) socialización y acompañamiento en la conformación de las mesas técnicas territoriales de migración y salud; c) acompañamiento en la implementación de la Estrategia de acompañamiento psicosocial.
De acuerdo con el avance reportado para el cuarto trimestre de 2025, donde se evidencia un cumplimiento de la meta del indicador para 2025 y subsanación del rezago de las 8 ET correspondiente al año 2024.
La meta establecida para la vigencia se supera teniendo en cuenta que los procesos de fortalecimiento se están realizando no solo con departamentos y distritos, sino que también se están desarrrollando con entidades del nivel municipal</t>
  </si>
  <si>
    <t>La Oficina de Promoción Social para el cuarto trimestre reporta un avance de 31 Entidades territoriales fortalecidas tecnicamente para la implementacion de lineamientos. Se evidencia un cumplimiento de la meta del indicador para 2025 y subsanación del rezago de las 8 ET correspondiente al año 2024. La meta establecida para la vigencia se supera teniendo en cuenta que los procesos de fortalecimiento se están realizando no solo con departamentos y distritos, sino que también se están desarrrollando con entidades del nivel municipal</t>
  </si>
  <si>
    <t>Se actualiza celda AV121- META REZAGADA 2024 y celda  AX 121 %DE CUMPLIMIENTO, teniendo en cuenta que se cumple la meta del rezago de la vigencia 2024. Liliana Corredor-OAPES</t>
  </si>
  <si>
    <t>Implementar las acciones del sector salud en  la Política Pública Nacional de Envejecimiento y Vejez, bajo el principio de corresponsabilidad individual, familiar, social y estatal.</t>
  </si>
  <si>
    <t>Informe sobre la implementación de la Política Pública Nacional de Envejecimiento y Vejez</t>
  </si>
  <si>
    <t xml:space="preserve">Informe anual de la implementación de la Política Pública Nacional de Envejecimiento y Vejez </t>
  </si>
  <si>
    <t>Informe de implementacion de la politica</t>
  </si>
  <si>
    <t>Durante el primer trimestre de 2025 se solicitaron insumos a las entidades corresponsables de la implementación de la Política Pública Nacional de Envjecimiento y Vejez, sobre las acciones adelantadas durante la vigencia 2024, así como a las diferentes dependencias de Minsalud, actualmente se cuenta con una versión preliminar del Informe para el Congreso de la República.</t>
  </si>
  <si>
    <t>La descricpción de lo reportado en la descricpción de avances correspondería al avance de la vigencia 2024, para la vigencia 2025 si no hay avances en al meta se debe dejar claridad por tanto se entiende que el avance es cero para el primer trimestre.</t>
  </si>
  <si>
    <t>Se presento el Informe para el Congreso de la República sobre la implementación de la Política Pública Nacional de Envejecimiento y Vejez 2022 – 2031 Vigencia 2024, con el radicado No. 2025164001495151 el 10 de junio de 2025</t>
  </si>
  <si>
    <t>De acuerdo con lo señalado por la Oficina de Promoción Social, para el segundo trimestre cumple un 100% de la meta con la presentación del informe de implementación de la Política Pública Nacional de Envjecimiento y Vejez presentado al Congreso de la República en el mes de Junio.</t>
  </si>
  <si>
    <t xml:space="preserve">esta acción estratégica se cumplió al 100% durante el segundo trimestre de 2025
</t>
  </si>
  <si>
    <t>De acuerdo con lo señalado por la Oficina de Promoción Social en el segundo trimestre se cumplió la meta al 100% con la presentación al Congreso de la República en el mes de Junio del informe de implementación de la Política Pública Nacional de Envejecimiento y Vejez.</t>
  </si>
  <si>
    <t xml:space="preserve">El Ministerio de la Igualdad y Equidad como rector de la Política Pública Nacional de Envejecimiento y Vejez 2022-2031, expidió la Resolución 1608 de 2025 por la cual se adopta el Plan de acción intersectorial para la implementación de esta política, la cual contiene las veintidos (22) acciones sectoriales acordadas con las diferentes dependencias de este Ministerio. La meta programada para la vigencia 2024 se cumplió al 100% durante el segundo trimestre. De igual forma se cumple con el avance de la vigencia 2025 al 100% en el cuarto trimestre.
</t>
  </si>
  <si>
    <t>De acuerdo con el reporte de la Oficina de Promoción Social para el cuarto trimestre, cumple la meta de la vigencia 2025.</t>
  </si>
  <si>
    <t>7.2 Colombia igualitaria, diversa y libre de discriminación.</t>
  </si>
  <si>
    <t>7.2.1 Construcción de tejido social diverso, con garantia de derechos y sin discrimicón.</t>
  </si>
  <si>
    <t xml:space="preserve">Implementar las acciones del sector salud en la Política Pública Social para Habitantes de la Calle – PPSHC con el fin de garantizar la protección, el restablecimiento y la inclusión social de esta población. </t>
  </si>
  <si>
    <t>Informe de implementación de la política</t>
  </si>
  <si>
    <t>Informe anual de la implementación de la Política Pública Social para Habitantes de la Calle – PPSHC</t>
  </si>
  <si>
    <t>Teniendo en cuenta que en marzo de 2024 se culminó el proceso de entrega de la rectoría de la Política Pública Social para Habitantes de la Calle (PPSHC) a la Dirección para Personas en Situación de Calle del Ministerio de Igualdad y Equidad, a partir del informe de lo avanzado en 2024, éste solo dará cuenta de las acciones  del sector salud. En este sentido, durante el periodo de reporte, el equipo técnico sostuvo reuniones internas para definir la ruta de trabajo y avanzar en el primer nivel de concertación institucional del Plan Sectorial de Atención Integral en Salud de Personas Habitantes de la Calle de la PPSHC; el cual consiste en revisar, ajustar y actualizar las acciones planteadas en las versiones preliminares del Plan de Acción. Como resultado de estos diálogos, se acordó priorizar una reunión con la Oficina Asesora de Planeación y Estudios Sectoriales en abril, con el fin de presentar la propuesta metodológica para la formulación del Plan Sectorial, que fue concertada con la Dirección para Personas en Situación de Calle del Ministerio de Igualdad y Equidad (2024). El objetivo de este encuentro es el de recibir retroalimentación para optimizar el proceso dentro del Ministerio de Salud y Protección Social y, posteriormeten, coordinar su implementación con las Secretarías de Salud de los entes territoriales. No obstante, el proceso de formulación del plan sectorial depende del avance en la formulación del plan de acción de la PPSHC liderado por el Ministerio de Igualdad y Equidad, ya que deben formularse de manera articulada, bajo la misma línea técnica y operativa.</t>
  </si>
  <si>
    <t>Se avanzó significativamente en la revisión de la matriz Plan de Acción elaborada en 2022 por el Equipo Técnico de Habitanza en Calle. Este análisis permitió incluir acciones específicas del Componente de Atención Integral en Salud que son responsabilidad directa de los entes territoriales del sector salud.
Asimismo, durante la Asistencia Técnica sobre Generalidades de Planeación Integral en Salud brindada por la Dirección de Epidemiología y Demografía, se proporcionaron orientaciones a los delegados territoriales del sector salud. En esta sesión, coordinada por el equipo de Habitanza en Calle, se destacó la importancia de incluir a la población en situación de calle en la formulación de los Planes Territoriales en Salud. Esta inclusión es un requisito fundamental para la elaboración de los Planes de Acción Territoriales vinculados a la Política Pública Social para Habitantes de la Calle y para la formulación de los Planes de Acción Indicativos en los municipios y distritos que cuenten con Políticas Públicas Territoriales específicas sobre este fenómeno social.
En cuanto al PSAIPHC, se realizó un ajuste final en mayo, enviándose la propuesta al Ministerio de Igualdad y Equidad (MIE) para su presentación ante el Departamento Nacional de Planeación. En junio, se celebró una reunión virtual con el equipo de la OAPES para revisar los avances técnicos y metodológicos del PSAIPHC, en el contexto del traslado de la rectoría al Ministerio de Igualdad y Equidad. OAPES expresó su disposición para revisar los documentos entregados por la Oficina de Promoción Social, subrayando la importancia de esperar los lineamientos definitivos del nuevo ente rector. Finalmente, se acordó el envío de los insumos para retroalimentación y se estableció una próxima reunión de seguimiento.</t>
  </si>
  <si>
    <t>De acuerdo con lo señalado por la Oficina de Promoción Social, para el segundo trimestre avanza en un 0,25 de la meta, con las acciones adelantadas y registradas en la descripción de avances para el Informe anual de la implementación de la Política Pública Social para Habitantes de la Calle – PPSHC</t>
  </si>
  <si>
    <t>Durante el trimestre de reporte, se avanzó en la articulación interinstitucional e interna para la formulación del Plan de Atención Integral a las Personas en Situación de Calle (Plan de Acción) de la Política Pública para Habitantes de Calle (PPSHC). En julio, se participó en reunión convocada por el Ministerio de Igualdad y Equidad para revisar el proyecto de decreto que crea la Comisión Intersectorial encargada de aprobar la metodología de formulación y adoptar el Plan de Acción para la Atención Integral. En agosto, se sostuvo un encuentro con el Grupo de Salud Mental del Ministerio de Salud y Protección Social para revisar los avances en los planes de acción de la PPSHC y la política de salud mental, identificando sinergias y acordando acciones conjuntas de prevención y atención para esta población. En septiembre, se solicitó a la Oficina de Tecnología de la Información y la Comunicación (OTIC) la instalación de una mesa técnica para definir lineamientos y requerimientos mínimos de información que permitan diseñar, monitorear y evaluar tanto los indicadores del Observatorio Integrado de Promoción Social en Salud y del Plan de Acción Sectorial, como las respuestas a las solicitudes de los entes de control y demás actores interesados.</t>
  </si>
  <si>
    <t>Según lo reportado por la Oficina de Promoción Social se conocen los avances pertinentes para el informe anual de la implementación de la Política Pública Social para Habitantes de la Calle – PPSHC</t>
  </si>
  <si>
    <t>Durante el último trimestre del año de reporte desde el Equipo de Habitanza en Calle del GGIPS se adelantaron acciones orientadas a fortalecer la gestión de la información y la consolidacion nacional de las intervenciones en slud dirigidas a las personas habitantes de la calle, en cumplimiento del marco normativo establecido por la Ley 1641 de 2013 y la Política Pública Social para Habitantes de la Calle 2022-2031. En octubre, se reenvió a la Oficina de Tecnologia de la Información y la Comunicación (OTIC) memorando solicitando coordinar reunión técnica destinada a definir necesidade, requerimientos y saluds de información relacionadas con esta población. De manera complementaria, se elaboró oficio dirigido a las entidades territoriales de salud del orden departamental y distrial solicitando el reporte de acciones, metas y preuspuestos asignados a la garantía del derecho a la salud de las personas habitantes de la calle en un formato dispuesto para tal fin, de la misma manera se solicitó la remisión de los documentos de política pública de habitanza en calle territoriales vigentes. En noviembre, se realizó mesa de trabajo técnica con OTIC para organizar el proceso de definicion de requerimiento, lujos y productos de información, como insumo para el reprote nacional de las anteciones en salud brindadas a las personas habitantes de la calle. Así mismo, se remitió comunicación oficial a las entidades territoriales de salud del orden departamental y distrital solicitando el reporte de las acciones referidas en el reporte del mes de octubre, con el propóstio de consolidad a nivel nacional las acciones adelantadas y comprometidas por los entes territoriales en materia de ganrantía del derecho a la salud de las personas habitantes de la calle. En diciembre, se recibieron lso registro solicitados a las entidades territoriales, lo que permitió iniciar la consolidación nacional de la información sobre las acciones en salud desarrolladas por los departamentos, distritos y municipios en el marco de sus planes de desarrollo y de las políticas públicas territoriales relacionadas con el fenómeno de habitanza en calle. Esta consolidación busca organizar, comparar y analizar las internvenciones reportadas, identificar brechas y necesidades en la atención de la población, y orientar la formulación del Componente de Salud del Plan de Acción de la PPSHC 2022-2031. Se cumple la meta programada para la vigencia 2025, así mismo se alcanza el 100% de la meta rezagada para el 2024.</t>
  </si>
  <si>
    <t>De acuerdo con el reporte de la Oficina de Promoción Social para el cuarto trimestre, cumple la meta de la vigencia 2025 y logra el rezago de la meta del 2024.</t>
  </si>
  <si>
    <t xml:space="preserve">Reglamentar el funcionamiento de los servicios sociosanitarios para fortalecer la calidad de la atencion de poblacion vulnerable que los demanda.  </t>
  </si>
  <si>
    <t>Resolución con los estándares de funcionamiento de los centros de atención a personas mayores</t>
  </si>
  <si>
    <t>Actos administrativos de reglamentacion</t>
  </si>
  <si>
    <t xml:space="preserve">
Numero de Actos administrativos de reglamentacion
</t>
  </si>
  <si>
    <t>Se designaron recursos por valor de mil millones de pesos para un convenio, para lo cual durente el primer trimestre de 2025 se formulo en anexo técnico: Lineamientos técnicos para la formulación de los estándares de funcionamiento de los Centros de atención a personas mayores, formulación del proceso sancionatorio, y el desarrollo de una herramienta tecnológica para el Registro de Entidades Prestadoras de Servicios Socio -sanitarios (REPSSO), el cual se encuentra en revisión del equipo financiero y de la Oficina de Tecnologías de la Información OTIC.</t>
  </si>
  <si>
    <t>De acuerdo con lo reportado avanzan en un 0,25 para este trimestre con las acciones descritas</t>
  </si>
  <si>
    <t>Se solicito dividir y modificar el CDP uno para el convenio con objeto "Aunar esfuerzos técnicos, administrativos y financieros para la formulación de los estándares de funcionamiento de los centros de atención a personas mayores" por el valor de $940.000.000  y otro CDP para un contrato de prestación de servicios profesionales para un perfil de ingeniero que diseñe el aplicativo del Registro de Entodades Prestadoras de Servicios Socio-sanitarios, por un valor de $60.000.000=. Durante el segundo trimestre, se modifico el anexo técnico, se realizó el costeo y se elaboro el estudio previo.</t>
  </si>
  <si>
    <t>Según reporte de la Oficina de Promoción Social para el segundo trimestre se cumple con un 0,25 de la meta total, con las acciones adelantadas y descritas en la descripción de avances para lograr el acto administrativo de reglamentación.</t>
  </si>
  <si>
    <t>Sobre el convenio con objeto contractual: Aunar esfuerzos técnicos, administrativos y financieros para la formulación de los estándares de funcionamiento de los centros de atención a personas mayores, se publicó en SECOP II, sin respuesta de algún interesado, se elaboró el estudio previo, el cual fue revisado por el equipo contractual y jurídico del Ministerio, se realizaron los ajustes solicitados y se modificaron tiempos y costos a tres (3) meses.</t>
  </si>
  <si>
    <t>De acuerdo con el reporte de avances por parte de la Oficina de Promoción Social para el tercer trimestre no se logra avances para cumplir la acción estratégica: Reglamentar el funcionamiento de los servicios sociosanitarios para fortalecer la calidad de la atencion de poblacion vulnerable que los demanda.  Se espera que con los ajustes mencionados por la dependencia se logre el cumplimiento en el último trimestre de la vigencia.</t>
  </si>
  <si>
    <t xml:space="preserve">De acuerdo con las recomendaciones del equipo jurídico, sobre los riesgos en relación con el corto tiempo de ejecución del convenio, desde la jefatura se toma la decisión de trasladar recursos por el valor de   NOVECIENTOS CUARENTA MILLONES DE PESOS M/CTE ($940.000.000) para ser asignados a las ESE o a la Entidades territoriales en el marco de la Resolución 2589 de 2025, el Ministerio de Salud y Protección Social determinó los criterios habilitantes y de ponderación para la asignación de recursos destinados a la implementación de acciones sectoriales en salud en el marco del Plan para la Década de Envejecimiento Saludable y la Política Pública Nacional de Envejecimiento y Vejez 2022-2031, con certificado de disponibilidad presupuestal No. 388025 del 27 de noviembre de 2025 expedido por la Coordinadora del Grupo de Presupuesto del Ministerio de Salud y Protección Social, existe una apropiación presupuestal disponible en la Unidad/Subunidad Ejecutora 19-01-01-000 Gestión General y en la Posición de Catalogo de Gasto C-1905- 0300-10-20106A1-1905054-03 ‘TRANSFERENC/AS CORRIENTES - SERVICIO DE PROMOCIÓN DE LA SALUD, INCORPORACIÓN DEL ENFOQUE DIFERENCIAL PARA EL GOCE EFECTIVO DEL DERECHO A LA SALUD Y LA PROMOCIÓN SOCIAL, QUE POTENCIEN LA SEGURIDAD HUMANA Y OPORTUNIDADES DE BIENESTAR PARA LAS POBLACIONES EN CONDICIÓN DE VULNERABILIDAD"
Debido a lo anterior, desde esta Oficina se avanzó con la proyección inicial de los 3 actos administrativos:
1. "Por la cual se crea el Registro de Entidades Prestadoras de Servicios Socio-Sanitarios -REPSSO”
2. “Por la cual actualizan los requisitos mínimos de funcionamiento de los Centros Vida/Día, y se derogan las Resoluciones 024 de 2017 y 055 de 2018"
3. “Por la cual se crean los requisitos mínimos de funcionamiento de los Centros de Protección Social”
A la fecha, es posible afirmar que se cuenta con un avance importante de cada uno de los 3 actos administrativos y de los documentos que pretenden adoptar. Se espera que  durante el transcurso del segundo trimestre de la vigencia 2026, se pueda llevar a cabo la expedición de dos de estos y, posteriormente, la del tercer acto administrativo durante el transcurso del segundo semestre del 2026.
</t>
  </si>
  <si>
    <t xml:space="preserve">Según reporte de la Oficina de Promoción Social se alcanza para el cuarto trimestre un avance del 75% del total de actos administrativos(3), 2 que corresponden al año 2024 y 1 de la vigencia 2025. Reporta la proyección inicial de los 3 actos administrativos:
1. "Por la cual se crea el Registro de Entidades Prestadoras de Servicios Socio-Sanitarios -REPSSO”
2. “Por la cual actualizan los requisitos mínimos de funcionamiento de los Centros Vida/Día, y se derogan las Resoluciones 024 de 2017 y 055 de 2018"
3. “Por la cual se crean los requisitos mínimos de funcionamiento de los Centros de Protección Social”
Menciona: " Se espera que  durante el transcurso del segundo trimestre de la vigencia 2026, se pueda llevar a cabo la expedición de dos de estos y, posteriormente, la del tercer acto administrativo durante el transcurso del segundo semestre del 2026."
</t>
  </si>
  <si>
    <t>7.1 El cambio es con las mujeres.</t>
  </si>
  <si>
    <t>7.1.1 Garantia de los derechos en salud plena para las mujeres.</t>
  </si>
  <si>
    <t xml:space="preserve">ODS 5. Igualdad de genero. </t>
  </si>
  <si>
    <t>Formular la política de salud para las mujeres que garantice el goce pleno de sus derechos, el fomento de la participación social y ciudadana.</t>
  </si>
  <si>
    <t>Documento Política Pública Salud Plena</t>
  </si>
  <si>
    <t>Politica de salud para las mujeres formuladas</t>
  </si>
  <si>
    <t>Una politica de salud para las mujeres formulada.</t>
  </si>
  <si>
    <t>Para la formulación de la Política Pública de Salud Plena para las Mujeres, en el primer trimestre se avanzó en la elaboración de los documentos de especificaciones técnicas que acompañan los estudios previos para la puesta en marcha de un convenio interadministrativo mediante el cual se adelante el proceso. Los documentos fueron radicados para revisión del área contractual y jurídica de MSPS. Se proyecta la ejecución del convenio a partir del segundo trimestre.</t>
  </si>
  <si>
    <t>De acuerdo con lo reportado avanzan en un 0,01 para este trimestre con las acciones descritas</t>
  </si>
  <si>
    <t>Para la formulación de la Política Pública de Salud Plena para las Mujeres, en el segundo trimestre se realizaron los ajustes requeridos por el area contractual y juridica de MSPS  para elaboración de los documentos de especificaciones técnicas que acompañan los estudios previos para la puesta en marcha de un convenio interadministrativo con la Universidad del Valle mediante el cual se adelantará el proceso. Se proyecta la ejecución del convenio a partir del segundo semestre del año.</t>
  </si>
  <si>
    <t>Según reporte de la Oficina de Promoción Social para el segundo trimestre se cumple con un 0,001 de la meta total, con las acciones adelantadas y descritas en la descripción de avances para lograr el documento de la Politica de salud para las mujeres formuladas.</t>
  </si>
  <si>
    <t>Durante el tercer trimestre se firmó el acta de inicio del convenio interadministrativo 1580 de 2025, con el cual se da inicio a la formulación de la política pública de salud plena para mujeres. La Universidad del Valle inició la ejecución del convenio, avanzando con las actividades contempladas para la fase de alistamiento y planeación del plan operativo.</t>
  </si>
  <si>
    <t>De acuerdo con el reporte de la Oficina de Promoción Social se cuenta con acta de inicio del Convenio Interadministrativo 1580 de 2025 con el que se formulará la política de salud para las mujeres que garantice el goce pleno de sus derechos, el fomento de la participación social y ciudadana.</t>
  </si>
  <si>
    <t xml:space="preserve"> Durante el cuarto trimestre del año se realizó el acompañamiento y seguimiento técnico a las actividades establecidas para el desarrollo del convenio interadministrativo 1580 de 2025, suscrito con la Universidad del Valle para la formulación de la política pública de salud plena para mujeres. Se avanzó en las fases 3 y 4 del plan operativo propuesto, en las cuales se adelantaron los espacios de apropiación social y se avanzó en la elaboración de los documentos técnicos en los que se formula el problema público y los contenidos de la política pública de salud plena para las mujeres. En este sentido se cumple con el 100% de la meta programada para la vigencia 2025, lo que corresponde al 0,5</t>
  </si>
  <si>
    <t>Según reporte de la Oficina de Promoción Social para el cuatro trimestre reporta avances del 0,19 dentro de la formulación de la Politica que dan cumplimiento a la meta establecida para el 2025</t>
  </si>
  <si>
    <t>MINISTERIO DE SALUD Y PROTECCIÓN SOCIAL - OFICINA OTIC</t>
  </si>
  <si>
    <t>OFICINA OTIC</t>
  </si>
  <si>
    <t>Diseño, desarrollo y puesta en operación del sistema nacional de información y banco de datos del Sector Salud y Protección Social</t>
  </si>
  <si>
    <t>Ssistema unificado de información en salud en operación</t>
  </si>
  <si>
    <t>Sistema nacional de información y banco de datos del Sector Salud y Protección Social desarrollado e implementado</t>
  </si>
  <si>
    <t>(No de acciones realizadas/No de acciones programadas)*100</t>
  </si>
  <si>
    <t>Se avanza en el desarrollo del mecanismo de interoperabilidad de la historia clínica electrónica - IHCE, en la implementación del mecanismo público de validación FEV-RIPS, el desarrollo de componentes del Sistema de información de Atención Primaria en Salud, el desarrollo de funcionalidades del módulo de incapacidades del Sistema de información de Prestaciones Económicas - SIPE, en el desarrollo de los módulos de seguimiento y control de Transferencias- SINTRA, en pruebas para el sistema de seguimiento de niños, niñas y adolescentes con cáncer -SECANI, en el sistema de información de abastecimiento de medicamentos, entre otros, en la operación de los aplicativos misionales y, se adelantaron los procesos de contratación del recurso humano</t>
  </si>
  <si>
    <t xml:space="preserve">M. Cristina Cruz </t>
  </si>
  <si>
    <t>Teniendo en cuenta la informacion suministrada por la dependencia se avanza para el cumplimiento de la meta y se seguirán realizando actividades para lograr lo correspondiente. No se mencionan dificultades</t>
  </si>
  <si>
    <t xml:space="preserve">Se avanza en el desarrollo del mecanismo de interoperabilidad de la historia clínica electrónica - IHCE, con la realización de la conectatón el pasado 20 de junio para validar la capacidad de los prestadores para el intercambio y visualización del Resumen Digital de Atención - RDA, se dispone del componnete poblacional y de  4 tableros de control en el sistema integrado de atención primaria en salud SI-APS,  en la implementación del mecanismo público de validación FEV-RIPS, en el módulo de incapacidades del Sistema de información de Prestaciones Económicas - SIPE, desarrollo de la interoperabilidad con el Sistema de Afiliación Transaccional- SAT para la actualización de datos de contacto del aportante y con la PILA, para la obtención de datos complementarios del pago de incapacidades,  en el desarrollo de los módulos de seguimiento y control de Transferencias- SINTRA,  en pruebas para el  sistema de seguimiento de niños, niñas y adolescentes con cáncer -SECANI, en el sistema de información de abastecimiento de medicamentos, en operación de los aplicativos misionales y se adelantan  procesos de contratación de servicios tecnológicos, entre ellos el de nube pública.
</t>
  </si>
  <si>
    <t xml:space="preserve">En interoperabilidad de la historia clínica electrónica – IHCE, fue expedida la Resolución 1888 de 2025, por la cual se establece la adopción obligatoria por los prestadores de servicios de salud del Resumen Digital de Atención en Salud (RDA) y les da un plazo de 6 meses, a partir del 15 de octubre de 2025, para que adecuen sus sistemas y se integren a la plataforma nacional de interoperabilidad. Así mismo se cuenta con las guías de implementación del RDA de pacientes y de hospitalización y se continuó con la socialización a los prestadores, del mecanismo de interoperabilidad. En el sistema integrado de información de atención primaria, fue desarrollado el módulo de gestión del componente técnico y se encuentra en pruebas de aceptación de usuario y se realizaron mejoras del plan de cuidado en el componente poblacional, en producción. En el módulo de incapacidades del Sistema de Prestaciones Económicas-SIPE, se creó la funcionalidad CIE – 11 (Clasificación Internacional de Enfermedades) y se homologa con la CIE-10 y se desarrolló y validó la funcionalidad de consultas y reportes. De igual manera fue puesto en operación el sistema de información para el seguimiento de niños, niñas y adolescentes con cáncer- SECANI, finalizadas las pruebas en el sistema de abastecimiento de medicamentos - SIGOAT para su entrada en producción en octubre y se avanza en el desarrollo del Registro Especial de Prestadores de Servicios de Salud – REPS. Realización de mejoras y se garantizó la operación continua de los aplicativos misionales. Se dio continuidad al desarrollo de los modelos de IA de cáncer de mama y calidad de los datos para el estudio de suficiencia de la UPC.  Se contrataron   los servicios de nube pública C- MSPS 2029-2025. </t>
  </si>
  <si>
    <t>M. Cristina Cruz</t>
  </si>
  <si>
    <t>De acuerdo con la información de la dependencia se cumplió el 19% en el trimestre. Se recomienda seguir trabajando con lo correspondiente, para lograr la meta de la vigencia.</t>
  </si>
  <si>
    <t xml:space="preserve">Se completó lo que se tenia de rezago a 31 diciemdre 2024. en  2025.  Para diciembre de 2025 hay una mayor ejecución por cumplimiento de rezago de trimestres anteriores.  Puesta en producción del mecanismo de interoperabilidad  como eje del sistema de información en salud único e interoperable, con lo que se supera el rezago que se traia en esta acción;en analítica e IA, se avanza enel desarrollo de modelos analíticos para las fuentes Defnciones EEVV  y MIPRES, Enfermedades Crónicas, FEV - RIPS, Evento 875 (SIVIGE),  se cuenta con la metodologia y se migraron 7 fuentes a la nueva plataforma tecnológica de la bodega para la explotación de datos, y, se avanza en el desarrollo de 5 agentes de inteligencia generativa. Se cuenta con el marco de trabajo de la arquitectura empresarial y se avanza en el modelo de arqutecutra TI para el MSPS orientado a la integación de fuentes de información con avances especificos en IHCE, con 5 fuentes integradas: Evolución, Rethus, Reps, Cups, Cie10  y de 19 fuentes en el Sistema Integrado de Información de Atención Primaria en Salud SI- APS.
 En seguridad digital, se cuenta con el CSIRT Sectorial estructurado, con las 12 entidades integradas y monitoreadas por el CSIRT Salud y se realizaron 2 jornadas de concientización, sensibilización y fortalecimiento de capacidades para colaboradores de las entidades del sector.
Tres IPS del país con la historia clínica interoperable: Hospital san José de Maicao, La Victoria y la Clínica de Maternidad Rafael Calvo; y, se encuentran en pruebas 8 prestadores. En el sistema de información de Atención Primaria en Salud SI-APS, se publicaron los tableros de control del componente poblacional para revisión por el área misional. En el componente técnico, se finalizó el desarrollo y se avanzó en las pruebas de aceptación de usuario con acompañamiento del área funcional. De igual manera se ha avanzado en el geo portal, el cual soportará funcionalidades geográficas para la implementación de la estrategia de APS. En PAPSIVI, se avanzó en su desarrollo y se da inicio al alistamiento para paso a producción. Puestos en producción en el 2025: SECANI, REPS, SICOF y Estampilla adulto mayor, según programación.
Mejoras aplicativos en operación, se atendieron incidentes en diferentes aplicativos y, se garantizó la disposición permanente de los aplicativos en operación.
</t>
  </si>
  <si>
    <t>De acuerdo con la información de la dependencia, se cumplió el 100% de la meta que se tenía para la vigencia 2025 y adicionalmente se logró terminar lo que se tenía de rezago de la vigencia anteior.</t>
  </si>
  <si>
    <t xml:space="preserve">MINISTERIO DE SALUD Y PROTECCIÓN SOCIAL -
FONDO NACIONAL DE ESTUPEFACIENTES </t>
  </si>
  <si>
    <t xml:space="preserve">FONDO NACIONAL DE ESTUPEFACIENTES </t>
  </si>
  <si>
    <t>Establecer iniciativas que permitan mejorar la soberanía sanitaria  en el marco de la misionalidad del Fondo Nacional de Estupefacientes -FNE-, a partir de su implementación y conforme a los medicamentos monopolio del Estado, sustancias fiscalizadas y/o las que se determinen.</t>
  </si>
  <si>
    <t>Iniciativas de soberanía sanitaria conforme a los medicamentos monopolio del estado</t>
  </si>
  <si>
    <t>Número de iniciativas formuladas para garantizar la soberanía sanitaria que cuentan con apoyo técnico – administrativo del FNE para su desarrollo</t>
  </si>
  <si>
    <t>(Número de iniciativas de soberanía sanitaria que recibieron apoyo técnico administrativo del FNE / Número total de iniciativas de soberanía sanitaria programadas en el año) × 100</t>
  </si>
  <si>
    <t>* El FNE como parte de las actividades de acompañamiento y seguimiento a la propuesta generada en conjunto con la Universidad de Antioquia, Universidad del Cauca y Departamento del Cauca, participó en el mes de febrero de 2025 en una mesa de trabajo convocada en la ciudad de Medellin, a fin de definir la ruta de continuidad de la propuesta para la producción de Materia Prima de Morfina HCL a base de amapola. Adicionalmente, participó en el proceso de actualización y ajuste del proyecto estructurado en conjunto, para ser presentado a la Gobernación del Cauca de conformidad con los lineamientos dados.                                                         * El Medicamento Metilfenidato 10 mg Tabletas de producción nacional, como propuesta liderada por el FNE para garantizar la soberania sanitaria en materia de medicamentos monopolio, fue entregado el  12 de diciembre de 2024 con un total de 76. 212 CAJAS X 30 TABLETAS. El proceso de pago y cierre de contrato esta presupuestado para el mes de abril de 2025.</t>
  </si>
  <si>
    <t>Kenny Mercedes Canencio</t>
  </si>
  <si>
    <t>En el primer trimestre, el FNE alcanzó un 20 % de la meta anual de iniciativas formuladas (1 de 5) al participar en una mesa de trabajo interinstitucional en Medellín y avanzar en la entrega de 76 212 cajas de Metilfenidato 10 mg con cierre contractual previsto en abril de 2025; además, se generaron el documento de ruta de continuidad para la producción de Morfina HCl y el informe de ajuste del proyecto para la Gobernación del Cauca. A nivel cualitativo, se fortaleció la articulación técnica entre el FNE, las universidades de Antioquia y del Cauca y las autoridades regionales, se estandarizó la metodología de seguimiento con plantillas de actas y términos de referencia claros, y se posicionó la iniciativa como modelo de soberanía sanitaria, mejorando la visibilidad del FNE como promotor de proyectos estratégicos de medicamentos monopolio.</t>
  </si>
  <si>
    <t>Durante el segundo trimestre de la vigencia 2025 el FNE participó en la sustentación de la nueva propuesta generada en conjunto con la Universidad de Antioquia y Cauca, para la producción de materia prima de Morfina Clorhidrato, realizada ante la secretaria de desarrollo y planeación del departamento del Cauca. Adicionalmente se adelantaron mesas de trabajo internas a fin de generar una actualización del documento, como nueva propuesta enfocada en el aprovechamiento de los cultivos existentes como alternativa a la sustitución. Se socializó la propuesta generada a personal del Observatorio de drogas de Minjusticia.</t>
  </si>
  <si>
    <t xml:space="preserve">Se observa que el FNE logró un avance físico parcial del 10% frente a la meta acumulada del 40% para este trimestre, mediante hitos como la realización de mesas interinstitucionales, actualización y sustentación de la propuesta de producción de Morfina Clorhidrato y socialización con actores clave como la Gobernación del Cauca y el Observatorio de Drogas. En cuanto al avance financiero, se destaca la entrega de 76.212 cajas de Metilfenidato (hito 2024) con cierre de pago presupuestado para abril de 2025, aún pendiente de legalización total. Se recomienda asegurar la formalización de la iniciativa priorizada y finalizar el pago del contrato para cumplir con el porcentaje de meta rezagada y evitar retrasos acumulados en la ejecución física y presupuestal.
</t>
  </si>
  <si>
    <t xml:space="preserve">Durante el periodo objeto del seguimiento, se adelantaron reuniones con entidades relevantes para el desarrollo del proyecto de producción de API de Morfina Clorhidrato, tales como ICA y Ministerio de Justicia. Lo anterior teniendo en cuenta, la experticia de estas en procesos de investigación agricola y manejo de cultivos ilicitos. De igual manera, se realizarón ajustes al documento de propuesta a fin de establecer dos fases, la primera a trabajar, relacionada con la caracterización de los cultivos existentes para determinar la calidad y cantidad de amapola requerida para la posterior transformación. </t>
  </si>
  <si>
    <t xml:space="preserve">Kenny Mercedes Canencio </t>
  </si>
  <si>
    <t>Con un resultado cuantitativo del trimestre de 1 y un porcentaje de cumplimiento acumulado del 50%, la acción presenta ejecución parcial frente a la meta anual (100%). Durante el trimestre, el Fondo Nacional de Estupefacientes adelantó reuniones con el ICA y el Ministerio de Justicia, y ajustó la propuesta técnica para la producción de Morfina Clorhidrato (API), definiendo fases de caracterización y transformación. Planeación valida la coherencia entre el avance reportado y la trazabilidad técnica del proyecto, pero advierte la necesidad de fortalecer los soportes financieros asociados al contrato de Metilfenidato y formalizar convenios interinstitucionales antes del cierre de la vigencia, para garantizar el cumplimiento del 100% del indicador anual.</t>
  </si>
  <si>
    <t xml:space="preserve">El 14 de octubre de 2025, el FNE sostuvo reunión de entendimiento con la Secretaría de Salud departamental del Cauca y la Universidad del Cauca, a fin de redefinir la participación de cada entidad en el desarrollo de la fase inicial del “PROGRAMA DE INNOVACIÓN PARA LA OBTENCIÓN DE INGREDIENTES FARMACÉUTICOS ACTIVOS OPIÁCEOS EN EL MARCO DE LA SOBERANÍA SANITARIA DEL PAÍS” y establecer las tareas técnicas de apoyo de la entidad. A partir de esta mesa de trabajo se propuso incluir la presentación de la propuesta dentro del Consejo Seccional de Estupefacientes del Departamento del Cauca.
El FNE participó en el Consejo Seccional de Estupefacientes del Departamento del Cauca celebrado el 11 de noviembre de 2025, evento en el cual socializó junto a la Universidad del Cauca la propuesta del “PROGRAMA DE INNOVACIÓN PARA LA OBTENCIÓN DE INGREDIENTES FARMACÉUTICOS ACTIVOS OPIÁCEOS EN EL MARCO DE LA SOBERANÍA SANITARIA DEL PAÍS”. Este programa pretende dentro de su fase inicial realizar un estudio y análisis de los cultivos de amapola existentes en los municipios de La Vega, Almaguer y San Sebastián en el departamento del Cauca, a fin de determinar el rendimiento del látex de las variedades existentes, y establecer los criterios a evaluar para la posterior producción de API de Amapola. El programa con su proyecto inicial, fue incluido dentro del banco de proyectos a ser financiados con los recursos destinados para la implementación de la política de drogas en la región. 
De otro lado, el FNE continuo con la comercialización del Medicamento Metilfenidato 10 mg Tabletas de producción nacional, producto que sacado al mercado como parte de una estrategia liderada por el FNE para garantizar la soberanía sanitaria en materia de medicamentos monopolio. El contrato bajo el cual se realizó la fabricación del medicamento se encuentra debidamente cerrado y en proceso de liquidación.
</t>
  </si>
  <si>
    <t>KENNY MERCEDES CANENCIO</t>
  </si>
  <si>
    <t>Para la vigencia 2025 se evidencia la consolidación de dos (2) iniciativas con acompañamiento técnico–administrativo del FNE: i) el programa de innovación para la obtención de ingredientes farmacéuticos activos (API) opiáceos, mediante articulación interinstitucional, definición de fases técnicas e inclusión del proyecto en el banco de proyectos del departamento del Cauca, y ii) la continuidad de la estrategia de soberanía sanitaria asociada al Metilfenidato 10 mg de producción nacional, cuyo contrato fue cerrado y se encuentra en proceso de liquidación. En este marco, el avance acumulado de la vigencia alcanza el 50 %, superando la meta anual programada del 40 % y siendo consistente con la definición del indicador. Planeación observa que el avance se concentra principalmente en actividades de estructuración, gestión y articulación institucional, por lo que se recomienda priorizar en la siguiente vigencia la formalización técnica, financiera y contractual de las iniciativas, con el fin de asegurar su tránsito efectivo a fases de ejecución y el cumplimiento progresivo de la meta del cuatrienio.</t>
  </si>
  <si>
    <t>Monica Kelly Camacho.   11-07-2025</t>
  </si>
  <si>
    <t>MINISTERIO DE SALUD Y PROTECCIÓN SOCIAL-OFICINA ASESORA DE PLANEACIÓN Y ESTUDIOS SECTORIALES</t>
  </si>
  <si>
    <t>OFICINA ASESORA DE PLANEACIÓN Y ESTUDIOS SECTORIALES</t>
  </si>
  <si>
    <t>Todas las dimensiones</t>
  </si>
  <si>
    <t>Todas las politicas</t>
  </si>
  <si>
    <t>Establecer y socializar los lineamientos para la Formulación e Implementación del Plan de Fortalecimiento y Mantenimiento del Modelo Integrado de Planeación y Gestión MIPG del Ministerio de Salud y Protección Social y sus entidades adscritas.</t>
  </si>
  <si>
    <t>Documentos socializacón lineamientos elaborado y socializado</t>
  </si>
  <si>
    <t>Documento presentacion de  los lineamientos elaborado y socializado</t>
  </si>
  <si>
    <t xml:space="preserve">Numero de documento de presentacion de  los lineamientos elaborado y socializado </t>
  </si>
  <si>
    <t xml:space="preserve">Durante el primer trimestre de la vigencia 2025, se socializarón los lineamientosy recomendaciones para el reporte FURAG 2024 a las entidades adscritas. 
En este sentido, en el primer trimestre de la vigencia 2024 se avanzó con el alistamiento de información para el reporte FURAG 2024 por parte de las entidades adscritas.  Respecto a los lineamientos para la Formulacion de los Planes de Fortalecimiento y mantenimiento MIPG estan previsto para el segundo trimestre de la presente vigencia,una vez se realice el reporte del formulario FURAG 2024, teniendo en cuenta que este reporte es insumo para la formulación. Teniendo en cuenta lo anterior, esta actividad esta prevista a realizarse el seguntro trimestre de 2025.
</t>
  </si>
  <si>
    <t>Carlos Fabian Meneses Paez</t>
  </si>
  <si>
    <t>En este periodo se realizo alistamiento para de la informacion para realizar posteriormente el reporte del informe FURAG</t>
  </si>
  <si>
    <t>Durante este trimeste, se realizó socialización de los lineamientos para la formulación de los Planes de Fortalecimiento y Mantenimiento MIPG 2025, a los lideres de las Politicas de Gestión y Desempeño del MSPS y a las entidades adscritas. Esta socialización de lineamientos se realizó a traves de oficios y memorandos los cuales contenian las instrucciones para la formulación de los planes de fortalecimiento y mantenimiento MIPG 2025. Por lo anterior, se avanzo en el cumplimiento del 100% de la meta establecida para la vigencia 2025.</t>
  </si>
  <si>
    <t>Teniendo en cuenta la informacion suministrada por la dependencia se cumplio la meta en un 100%, segun la  programacion realizada para la vigencia</t>
  </si>
  <si>
    <t>Esta actividad dse cumplio al 100% en en II trimestre</t>
  </si>
  <si>
    <t>Esta activifdad se cumplio al 100% en el segundo trimestre</t>
  </si>
  <si>
    <t>Carlos fabian Meneses Paez</t>
  </si>
  <si>
    <t xml:space="preserve">Realizar seguimiento a la formulacion e implementación de los Planes de Fortalecimiento y Mantenimiento del Modelo Integrado de Planeación y Gestión MIPG del Ministerio de Salud y Protección Social y sus entidades adscritas. </t>
  </si>
  <si>
    <t>Matriz Plan de Fortalecimiento y Mantenimiento MIPG</t>
  </si>
  <si>
    <t>Seguimientos a la formulacion e implementación de los Planes de Fortalecimiento y Mantenimiento del Modelo Integrado de Planeación y Gestión MIPG</t>
  </si>
  <si>
    <t>(Numero de seguimientos ejecutados/Numero de seguimientos programados)</t>
  </si>
  <si>
    <t>El seguimiento de los Planes de Fortalecimiento y Mantenimiento para la vigencia 2025 estan previstos para realizarse a partir del segundo trimestre del 2025. Durante el mes de mayo se realizará seguimiento a la formulacón de los Planes de Fortalecimiento y Mantenimiento MIPG y en el segundo trimestre se realizara seguimiento al avance de las acciones.</t>
  </si>
  <si>
    <t>en este periodo se realizo alistamiento para de la informacion para ser reportada en el segundo trimestre.</t>
  </si>
  <si>
    <r>
      <t xml:space="preserve">Durante el segundo trimestre, se realizó </t>
    </r>
    <r>
      <rPr>
        <b/>
        <sz val="10"/>
        <rFont val="Calibri"/>
        <family val="2"/>
        <scheme val="minor"/>
      </rPr>
      <t>seguimiento a la formulación de los planes de seguimiento y mantenimiento MIPG 2025 del Minsalud y las entidades adscritas</t>
    </r>
    <r>
      <rPr>
        <sz val="10"/>
        <rFont val="Calibri"/>
        <family val="2"/>
        <scheme val="minor"/>
      </rPr>
      <t>. De igual manera, se formularón dichos planes por parte del Ministerio de Salud y Protección Social y las Entidades Adscritas. El seguimiento a la ejecuciòn del I Semestre esta previsto a realizarse en el mes de julio. En este sentido se reporta como parte del primer seguimiento la formulación de los planes anteriormente mencionados</t>
    </r>
  </si>
  <si>
    <t>segun la informacion suministrada por la dependencia la meta para este trimestre tuvo un avance del 100%, teniendo en cuenta la programacion para este periodo.</t>
  </si>
  <si>
    <t>Durante el tercer trimestre, especificamente en el mes de julio se realizó seguimiento a los planes de fortalecimiento y mantenimiento MIPG de las entidades adscritas mediante oficio de solicitu de información del estado de cumplimiento de los planes de fortalecimiento. Durante los meses de octubre se tiene programado realizar seguimiento y en el mes de diciembre se realizara seguimiento para el cierre de los planes.</t>
  </si>
  <si>
    <t>Carlos Fabian meneses Paez</t>
  </si>
  <si>
    <t>Durante el IV trimestre especifamente en el mes de diciembre, se realizo seguimiento a los planes de fortalecimiento y mantenimiento MIPG a las entidades adscritas mediante oficio de solicitud de informacion del estado de avance y cumplimiento, mediante oficio y para lo cual se recibieron por parte de las entidades adscritas los planes de fortalecimiento MIPG con su grado de ejecucion de la vigencia 2025. A su vez se realizo seguimiento en la matriz respectiva para el acumulado de la vigencia.</t>
  </si>
  <si>
    <t>Teniendo en cuenta la informacion reportada por la entidad se cumplio la meta propuesta para el cuarto trimestre en un 100% de los seguimientos a los planes de fortalecimiento y mantenimiento MIPG.</t>
  </si>
  <si>
    <t>MNISTERIO DE SALUD Y PROTECCIÓN SOCIAL-SECRETARIA GENERAL</t>
  </si>
  <si>
    <t>SECRETARIA GENERAL</t>
  </si>
  <si>
    <t>Acompañar y expedir concepto y/o lineamientos y/o  autorizaciones en marco del proceso de modernización institucional de las entidades adscritas al MSPS  acorde a las funciones y responsabilidades misionales y las exigencias del Plan Nacional de Desarrollo – PND.</t>
  </si>
  <si>
    <t>Documento Técnico del rediseño</t>
  </si>
  <si>
    <t>Concepto y/autorizaciones proceso de modernización institucional.</t>
  </si>
  <si>
    <t>(Conceptos y/o lineamientos y/o autorizaciones para el proceso de modernización institucional de las entidades adscritas al MSPS  expedidos / Conceptos y/o lineamientos y/o autorizaciones para el proceso de modernización institucional de las entidades adscritas al MSPS  solicitados) *100</t>
  </si>
  <si>
    <t>Se adelantó la presentación de la información por parte del Director de desarrollo Organizacional donde se recuerda proceso metodológico y de trámite (Crcular 100-011-23) y se da participación a cada una de las entidades para fijar compromisos. Minsalud (Marzo concluiría ejercicio 469 nuevos y FNE 107) , fonprecon 37 nuevos, Invima nuevos 2200 y or provisiónm 79 ya provistosy se reduccontratos de manera directa; Dermatológico 52 nuevos empleos y 6 en provisión; cancerológico 259 nuevos empleos 669 formalización.
Compromisos. ADRES seguir crograma con la universidad INS reportar datos de provisión y  reducción de contratos.
\\minspsvm95\SubdirecciónGestiónTalentoHumano\2025\1 Programa Entorno Laboral Saludable\Planes\SectorialcMonitoreo\2025Feb05 Seguimiento Plan Formalización.pdf</t>
  </si>
  <si>
    <t>Edgar Gonzalez Salas</t>
  </si>
  <si>
    <t>De acuerdo a la información reportada por la dependencia, el avance acumulado del 2025 es del 10%</t>
  </si>
  <si>
    <t>Finalizado documento técnico de rediseño /Avance Decreto de Planta/Avance actualización Decreto de funciones Ministerio/ Desarrollo de acuerdo al cronograma de espacios de participación con los sindicatos del Ministerio dando cumplimiento a la normatividad vigente/</t>
  </si>
  <si>
    <t>De acuerdo a la información reportada por la dependencia, el avance acumulado del 2025 es del 50%</t>
  </si>
  <si>
    <t>Decreto de Planta finalizado/Decreto de estructura finalizado con ajustes requeridos por nueva normativa/Elaboración  de las fichas para los nuevos empleos  y actualización del manual de funciones  / Desarrollo de acuerdo al cronograma de espacios de participación con los sindicatos del Ministerio dando cumplimiento a la normatividad vigente/Radicación de documentos ante los entes correspondientes: Ministerio de Hacienda (SITPRES) paso 4 de la circular conjunta 100-011 del 2023</t>
  </si>
  <si>
    <t>EDGAR ALFONSO GONZALES SALAS</t>
  </si>
  <si>
    <t>De acuerdo a la información reportada por la dependencia, se identificó que se han tramitado el 90% de las solicitudes realizadas en el marco de la modernización del MSPS</t>
  </si>
  <si>
    <t>95%%</t>
  </si>
  <si>
    <t>Revisión de calidad del Manual de Funciones incluyendo las fichas de los nuevos empleos de cada dependencia para ajustar y posteriormente socializar./ Diseño de la metodología para el proceso de  encargos en la etapa de implementación del Rediseño Institucional./ Análisis del total de las hojas de vida de funcionarios de carrera para el ejercicio de simulación de encargos./ Desarrollo de acuerdo al cronograma de espacios de participación con los sindicatos del Ministerio dando cumplimiento a la normatividad vigente./ En espera de respuesta a documentos rádicados ante los entes correspondientes: DAFP y demás pasos de la circular conjunta 100-011 del 2023</t>
  </si>
  <si>
    <t>Claudia Marcela Galvis López</t>
  </si>
  <si>
    <t>SANATORIO AGUA DE DIOS</t>
  </si>
  <si>
    <t xml:space="preserve">7. Actores diferenciales para el cambio </t>
  </si>
  <si>
    <t>Fortalecer la humanización en los servicios a partir de la implementación de estrategias de atención con enfoque diferencial por orientación sexual e identidades de género diversas para la atención integral de las personas LGBTIQ</t>
  </si>
  <si>
    <t xml:space="preserve">Informe de avance el No. de lineamientos implementados </t>
  </si>
  <si>
    <t>Porcentaje de cumplimiento del plan de acción para la implementación de las políticas de atención con enfoque diferencial y humanización</t>
  </si>
  <si>
    <t>(Número de actividades ejecutadas del plan de acción para la implementación de las políticas de atención con enfoque diferencial y humanización / Total de actividades programadas en el plan de acción) × 100</t>
  </si>
  <si>
    <t>"El Sanatorio de Agua de Dios E.S.E. ha implementado la Política de Atención con Enfoque Diferencial, la cual aborda la superación del binario hombre-mujer y el reconocimiento de la diversidad. Esta política establece los lineamientos y estrategias necesarias para garantizar una atención inclusiva y diferenciada en la institución.
Con su implementación, se ha logrado la meta establecida para el cuatrienio 2023–2026. Sin embargo, es importante mencionar que, aunque la meta se ha cumplido, el Sanatorio de Agua de Dios E.S.E. continúa con su implementación y despliegue. Por esta razón, durante el primer trimestre de 2025, se llevaron a cabo acciones de capacitación dirigidas a los usuarios y al personal sobre los lineamientos de la política.
"
En conclusión, para esta estrategia, la meta establecida para el cuatrienio 2023–2026 se alcanzó en el último trimestre del año 2024.</t>
  </si>
  <si>
    <t>Jonhatan Elizalde Quintero</t>
  </si>
  <si>
    <t>De acuerdo con lo reportado por la entidad, la meta establecida para esta estrategia en el Plan Estratégico 2023–2026 fue alcanzada en el último trimestre del año 2024.</t>
  </si>
  <si>
    <t>El Sanatorio de Agua de Dios E.S.E. ha documentado, socializado e implementado las políticas de Atención con Enfoque Diferencial y de Humanización. A través de estas políticas se promueve la superación del enfoque binario hombre-mujer y se reconoce la diversidad, garantizando una atención inclusiva y respetuosa.
La implementación se ha desarrollado mediante un plan de acción, el cual contempla las actividades programadas para lograr una ejecución efectiva. A la fecha, se ha alcanzado el 100 % de cumplimiento de la meta proyectada para el cuatrienio, correspondiente a la implementación de ambas políticas.
No obstante, se continúa trabajando en el fortalecimiento de su despliegue mediante procesos de capacitación permanente dirigidos a los colaboradores, usuarios y demás partes interesadas.
En conclusión, la meta establecida para esta estrategia en el Plan Estratégico 2023–2026 fue alcanzada en el último trimestre del año 2024.</t>
  </si>
  <si>
    <t>El Sanatorio de Agua de Dios E.S.E. ha documentado, socializado e implementado las políticas de Atención con Enfoque Diferencial y de Humanización. A través de estas políticas se promueve la superación del enfoque binario hombre–mujer y se reconoce la diversidad, garantizando una atención inclusiva y respetuosa. La implementación se ha desarrollado mediante un plan de acción que contempla actividades programadas para lograr una ejecución efectiva. A la fecha, se ha alcanzado el 100 % de cumplimiento de la meta proyectada para el cuatrienio, correspondiente a la implementación de ambas políticas. No obstante, anualmente se programan actividades que permiten fortalecer su despliegue, siendo pilar de estas la autoevaluación y la capacitación permanente dirigidas a los colaboradores, usuarios y demás partes interesadas. En conclusión, la meta establecida para esta estrategia en el Plan Estratégico 2023–2026 fue alcanzada en el último trimestre del año 2024. Por esta razón, para el seguimiento del trimestre III de 2025, en el campo Resultado Cuantitativo del Trimestre se registra (NA) No Aplica; sin embargo, en el campo Porcentaje (%) de Cumplimiento del Trimestre se consigna 100 %, dado que la meta del cuatrienio ya ha sido cumplida.</t>
  </si>
  <si>
    <t>Según información de la entidad, la  meta del cuatrienio fue cumplida a 31 de diciembre de 2024</t>
  </si>
  <si>
    <t>El Sanatorio de Agua de Dios E.S.E. ha documentado, socializado e implementado las políticas de Atención con Enfoque Diferencial y de Humanización. A través de estas políticas se promueve la superación del enfoque binario hombre–mujer y se reconoce la diversidad, garantizando una atención inclusiva y respetuosa.
La implementación se ha desarrollado mediante un plan de acción que contempla actividades programadas orientadas a asegurar una ejecución efectiva. A la fecha, se ha alcanzado el 100 % de cumplimiento de la meta proyectada para el cuatrienio, correspondiente a la implementación de ambas políticas. No obstante, de manera anual se continúan programando actividades destinadas a fortalecer su despliegue, siendo pilares de este proceso la autoevaluación y la capacitación permanente dirigidas a los colaboradores, usuarios y demás partes interesadas.
En conclusión, la meta establecida para esta estrategia en el Plan Estratégico 2023–2026 fue alcanzada en el último trimestre del año 2024. Por esta razón, para el seguimiento del cuarto trimestre de 2025, en el campo Resultado Cuantitativo del Trimestre no se registra información y en el campo Porcentaje (%) de Cumplimiento del Trimestre se deja en blanco, realizando la justificación correspondiente en la descripción de los avances, dado que la meta del cuatrienio ya fue cumplida.</t>
  </si>
  <si>
    <t xml:space="preserve">De acuerdo a lo establecido por la entidad la meta establecida para esta estrategia en el Plan Estratégico 2023–2026 fue alcanzada en el último trimestre del año 2024. </t>
  </si>
  <si>
    <t>Ana Rodriguez  07-07-2025</t>
  </si>
  <si>
    <t>4. Transformación productiva, internacionalización y acción climática</t>
  </si>
  <si>
    <t>4.1 Transicion energetica justa, segura, confiable y eficiente.</t>
  </si>
  <si>
    <t>4.1.1 Transformación energetica justa, basada en el respecto a la naturaleza, la justicia social y la soberania con seguridad, confiabilidad y eficiencia.</t>
  </si>
  <si>
    <t>ODS 7. Energía asequible y no contaminante</t>
  </si>
  <si>
    <t>Contribuir en la eficiencia en el uso de recursos y mitigación de impacto ambiental con la implementación de un proyecto para la transición de energias limpias para el abastecimiento energetico en la sede del Hospital Herrera Restrepo perteneciente al Sanatorio de Agua de Dios E.S.E.</t>
  </si>
  <si>
    <t xml:space="preserve">Documento del proyecto </t>
  </si>
  <si>
    <t>Formulación o gestión de proyecto para la transición al uso de energías limpias.</t>
  </si>
  <si>
    <t>Número de proyectos formulados o gestionados, orientados a la transición al uso de energías limpias, durante el periodo evaluado.</t>
  </si>
  <si>
    <t>La articulación con el Fondo de Energías No Convencionales y Gestión Eficiente de la Energía (FENOGE) del Ministerio de Minas y Energía permitió la ejecución del Proyecto de Implementación de Soluciones Energéticas Integrales (SEI) en el Hospital Herrera Restrepo del Sanatorio de Agua de Dios E.S.E., mediante la instalación de un sistema fotovoltaico compuesto por 223 módulos solares TSM-665DEG21C.20 (Vertex), con una capacidad de generación de hasta 117,04 kilovatios. Adicionalmente, el proyecto incluyó el reemplazo de equipos de aire acondicionado, neveras y luminarias, lo que contribuye a una mayor eficiencia energética y a la reducción del consumo eléctrico. Con estas acciones, se da por cumplida la meta establecida para el cuatrienio 2023–2026.
En conclusión, para esta estrategia, la meta establecida para el cuatrienio 2023–2026 se alcanzó en el último trimestre del año 2024.</t>
  </si>
  <si>
    <t xml:space="preserve">De acuerdo con lo reportado por la  por la entidad, se da por cumplida la meta establecida para esta estrategia en el cuatrienio 2023–2026, logro que se concretó en el último trimestre del año 2024. </t>
  </si>
  <si>
    <t xml:space="preserve">La articulación con el Fondo de Energías No Convencionales y Gestión Eficiente de la Energía (FENOGE), del Ministerio de Minas y Energía, permitió la ejecución del Proyecto de Implementación de Soluciones Energéticas Integrales (SEI) en el Hospital Herrera Restrepo del Sanatorio de Agua de Dios E.S.E.
Este proyecto contempló la instalación de un sistema fotovoltaico compuesto por 223 módulos solares TSM-665DEG21C.20 (Vertex), con una capacidad de generación de hasta 117,04 kilovatios, contribuyendo significativamente al uso de energías limpias.
Adicionalmente, se realizó el reemplazo de equipos de aire acondicionado, neveras y luminarias, acciones que favorecen una mayor eficiencia energética y la reducción del consumo eléctrico en la institución.
Con la ejecución de estas actividades se da por cumplida la meta establecida para esta estrategia en el cuatrienio 2023–2026, logro que se concretó en el último trimestre del año 2024.
</t>
  </si>
  <si>
    <t>El Sanatorio de Agua de Dios E.S.E., con el apoyo del Ministerio de Minas y Energía y del Fondo de Energías No Convencionales y Gestión Eficiente de la Energía (FENOGE), llevó a cabo la ejecución del Proyecto de Implementación de Soluciones Energéticas Integrales (SEI) en el Hospital Herrera Restrepo del Sanatorio de Agua de Dios E.S.E. Este proyecto contempló la instalación de un sistema fotovoltaico conformado por 223 módulos solares TSM-665DEG21C.20 (Vertex), con una capacidad de generación de hasta 117,04 kilovatios, contribuyendo de manera significativa al uso de energías limpias. Adicionalmente, se efectuó el reemplazo de equipos de aire acondicionado, neveras y luminarias, acciones que promueven una mayor eficiencia energética y la reducción del consumo eléctrico en la institución. Con la ejecución de estas actividades, se da por cumplida la meta establecida para esta estrategia en el cuatrienio 2023–2026, logro que se alcanzó en el último trimestre del año 2024.</t>
  </si>
  <si>
    <t>El Sanatorio de Agua de Dios E.S.E., con el apoyo del Ministerio de Minas y Energía y del Fondo de Energías No Convencionales y Gestión Eficiente de la Energía (FENOGE), ejecutó el Proyecto de Implementación de Soluciones Energéticas Integrales (SEI) en el Hospital Herrera Restrepo del Sanatorio de Agua de Dios E.S.E.
Este proyecto contempló la instalación de un sistema fotovoltaico conformado por 223 módulos solares TSM-665DEG21C.20 (Vertex), con una capacidad de generación de hasta 117,04 kilovatios, lo cual contribuye de manera significativa a la transición hacia el uso de energías limpias. Adicionalmente, se realizó el reemplazo de equipos de aire acondicionado, neveras y luminarias, acciones orientadas a promover una mayor eficiencia energética y la reducción del consumo eléctrico institucional.
Con la ejecución de estas actividades, se da por cumplida la meta establecida para esta estrategia en el cuatrienio 2023–2026, logro que fue alcanzado en el último trimestre del año 2024.</t>
  </si>
  <si>
    <t xml:space="preserve">Informe de implementación del proyecto </t>
  </si>
  <si>
    <t>Porcentaje de implementación del proyecto para la transición al uso de energías limpias.</t>
  </si>
  <si>
    <t>(Número de actividades implementadas del proyecto para la transición al uso de energías limpias / Total de actividades programadas en el proyecto) × 100</t>
  </si>
  <si>
    <t>≥50%</t>
  </si>
  <si>
    <t>De acuerdo con lo reportado por la  por la entidad, la meta establecida para esta estrategia en el cuatrienio 2023–2026, logro que se concretó en el último trimestre del año 2024.</t>
  </si>
  <si>
    <t>Fortalecer la gestión financiera a través de la implementación de acciones que permitan mantener la sostenibilidad de la ESE Sanatorio de Agua de Dios</t>
  </si>
  <si>
    <t xml:space="preserve">Certificado del area financera </t>
  </si>
  <si>
    <t>Porcentaje de apalancamiento del presupuesto con recursos propios</t>
  </si>
  <si>
    <t>(Valor de los recursos propios recaudados / Valor total del presupuesto de ingresos aprobado) * 100</t>
  </si>
  <si>
    <t>La medición del porcentaje de apalancamiento del presupuesto con recursos propios se realiza al cierre de la vigencia, por lo cual, para el primer trimestre de 2025, no se reporta información.</t>
  </si>
  <si>
    <t>De acuerdo con lo reportado por la  por la entidad, el reporte se realiza en el cuarto trimestre</t>
  </si>
  <si>
    <t>La medición del porcentaje de apalancamiento del presupuesto con recursos propios se realiza al cierre de la vigencia. Por lo anterior, en el presente trimestre no se reporta información. El resultado será presentado en el informe de seguimiento correspondiente al cuarto trimestre.</t>
  </si>
  <si>
    <t>La medición del porcentaje de apalancamiento del presupuesto con recursos propios se efectúa al cierre de la vigencia fiscal. En consecuencia, durante el presente trimestre no se registra información para este indicador. El resultado será reportado en el informe de seguimiento correspondiente al cuarto trimestre.</t>
  </si>
  <si>
    <t>Según Información por la entidad el  reporte se efectuará en el último trimestre 2025, una vez se complete el cierre presupuestal de la vigencia</t>
  </si>
  <si>
    <t xml:space="preserve">Durante la vigencia 2025, el indicador “Porcentaje de apalancamiento del presupuesto con recursos propios” registró un resultado del 17 %, evidenciando que, al cierre del 31 de diciembre de 2025, el recaudo por concepto de recursos propios ascendió a $12.991.439.770, equivalente al 17,4 % del total del presupuesto de ingresos aprobado ($74.605.118.800). Este resultado representa un cumplimiento aproximado del 83,2 % frente a la meta establecida para la vigencia (≥ 20,9 %).
El desempeño alcanzado refleja avances importantes en la capacidad institucional para generar y recaudar recursos propios, constituyéndose en una base sólida para el fortalecimiento de la autonomía financiera. Aunque el indicador no alcanzó plenamente la meta definida, el nivel de cumplimiento evidencia esfuerzos sostenidos en la gestión de ingresos y un comportamiento favorable que puede ser potenciado.
En este contexto, el resultado obtenido señala una oportunidad clara para continuar fortaleciendo las estrategias de facturación, gestión de cartera y optimización de servicios, con el fin de incrementar la participación de los recursos propios en el financiamiento institucional. El comportamiento del indicador durante la vigencia 2025 resalta el potencial de mejora y sienta bases positivas para cerrar la brecha frente a la meta en futuras vigencias, contribuyendo a una mayor sostenibilidad financiera.
</t>
  </si>
  <si>
    <t>Para el cuarto trimestre, la entidad reporta un porcentaje de cumplimiento del 83,20 %; no obstante, este resultado equivale a un avance aproximado del 17,4 frente a la meta establecida para la vigencia (≥ 20,9 %).</t>
  </si>
  <si>
    <t xml:space="preserve">Documentos de los servicios actualizados </t>
  </si>
  <si>
    <t>Porcentaje de servicios del portafolio institucional habilitados, en operación y actualizados en el REPS</t>
  </si>
  <si>
    <t>(Número de servicios del portafolio institucional que se encuentran habilitados, en operación y actualizados en el REPS / Total de servicios registrados en el portafolio institucional y el REPS) × 100</t>
  </si>
  <si>
    <t>≥96%</t>
  </si>
  <si>
    <t>≥98%</t>
  </si>
  <si>
    <t>≥99%</t>
  </si>
  <si>
    <t>El Sanatorio de Agua de Dios E.S.E. se encuentra inscrito en el Registro Especial de Prestadores de Servicios de Salud – REPS, y ha realizado la actualización de los servicios prestados. Actualmente, se tienen habilitados los siguientes servicios, con lo cual se da por cumplida la meta de actualización correspondiente a la vigencia 2025:
129 – Hospitalización Adultos
312 – Enfermería
328 – Medicina General
333 – Nutrición y Dietética
334 – Odontología General
344 – Psicología
420 – Vacunación
706 – Laboratorio Clínico
712 – Toma de Muestras de Laboratorio Clínico
714 – Servicio Farmacéutico
739 – Fisioterapia
744 – Imágenes Diagnósticas – Ionizantes
749 – Toma de Muestras de Cuello Uterino y Ginecológicas
1101 – Atención del Parto
1102 – Urgencias
1103 – Transporte Asistencial Básico</t>
  </si>
  <si>
    <t>De acuerdo con lo reportado por la  por la entidad, a la fecha se cuenta con 16 servicios habilitados</t>
  </si>
  <si>
    <t>El Sanatorio de Agua de Dios E.S.E. se encuentra inscrito en el Registro Especial de Prestadores de Servicios de Salud (REPS) y ha realizado la actualización de los servicios habilitados, de acuerdo con el portafolio de servicios definido para la vigencia.
Actualmente, la institución cuenta con los siguientes servicios habilitados, con lo cual se da por cumplida la meta de actualización correspondiente al año 2025:
129 – Hospitalización Adultos
312 – Enfermería
328 – Medicina General
333 – Nutrición y Dietética
334 – Odontología General
344 – Psicología
420 – Vacunación
706 – Laboratorio Clínico
712 – Toma de Muestras de Laboratorio Clínico
714 – Servicio Farmacéutico
739 – Fisioterapia
744 – Imágenes Diagnósticas – Ionizantes
749 – Toma de Muestras de Cuello Uterino y Ginecológicas
1101 – Atención del Parto
1102 – Urgencias
1103 – Transporte Asistencial Básico</t>
  </si>
  <si>
    <t>El Sanatorio de Agua de Dios E.S.E. se encuentra inscrito en el Registro Especial de Prestadores de Servicios de Salud (REPS) y ha realizado la actualización de los servicios habilitados, de acuerdo con el portafolio de servicios definido para la vigencia.
Actualmente, la institución cuenta con los siguientes servicios habilitados, con lo cual se da por cumplida la meta de actualización correspondiente al año 2025:
129 – Hospitalización Adultos
312 – Enfermería
328 – Medicina General
333 – Nutrición y Dietética
334 – Odontología General
344 – Psicología
420 – Vacunación
706 – Laboratorio Clínico
712 – Toma de Muestras de Laboratorio Clínico
714 – Servicio Farmacéutico
739 – Fisioterapia
744 – Imágenes Diagnósticas – Ionizantes
749 – Toma de Muestras de Cuello Uterino y Ginecológicas
1101 – Atención del Parto
1102 – Urgencias
1103 – Transporte Asistencial Básico</t>
  </si>
  <si>
    <t>De acuerdo la  información de la entidad, se ha realizado la actualización del portafolio de servicios de salud contando actualmente con 16 servicios habilitados para la vigencia 2025</t>
  </si>
  <si>
    <t>El Sanatorio de Agua de Dios E.S.E. se encuentra inscrito en el Registro Especial de Prestadores de Servicios de Salud (REPS) y ha realizado la actualización de los servicios habilitados, conforme al portafolio de servicios definido para la vigencia.
Actualmente, la institución cuenta con los siguientes servicios habilitados, con lo cual se da por cumplida la meta de actualización correspondiente al año 2025:
129 – Hospitalización Adultos
312 – Enfermería
328 – Medicina General
333 – Nutrición y Dietética
334 – Odontología General
344 – Psicología
420 – Vacunación
706 – Laboratorio Clínico
712 – Toma de Muestras de Laboratorio Clínico
714 – Servicio Farmacéutico
739 – Fisioterapia
744 – Imágenes Diagnósticas – Ionizantes
749 – Toma de Muestras de Cuello Uterino y Ginecológicas
1101 – Atención del Parto
1102 – Urgencias
1103 – Transporte Asistencial Básico
En consecuencia, se considera alcanzada la meta institucional establecida para la actualización de los servicios habilitados en la vigencia 2025.</t>
  </si>
  <si>
    <t>La entidad reporta la habilitación de 16 servicios, dando asi cumplimiento a lo establecido.</t>
  </si>
  <si>
    <t>Implementar estrategias que contribuyan a la disminución de complicaciones asociadas a la morbilidad en los grupos poblacionales priorizados en el territorio de influencia del Sanatorio de Agua de Dios</t>
  </si>
  <si>
    <t xml:space="preserve">Informe </t>
  </si>
  <si>
    <t>Número de estrategias implementadas de promoción y mantenimiento de la salud orientadas a la reducción de complicaciones asociadas a la morbilidad.</t>
  </si>
  <si>
    <t>Número de estrategias implementada durante el periodo evaluado.</t>
  </si>
  <si>
    <t>Actualmente, se están realizando mesas de trabajo para la implementación de las dos estrategias proyectadas a implementar durante la vigencia 2025.</t>
  </si>
  <si>
    <t>De acuerdo con lo reportado por la  por la entidad, se tiene previsto comenzar su ejecución durante el tercer trimestre de 2025</t>
  </si>
  <si>
    <t>No se ha iniciado la implementación de la estrategia proyectada para la presente vigencia. Se tiene previsto comenzar su ejecución durante el tercer trimestre de 2025.</t>
  </si>
  <si>
    <t xml:space="preserve">Para la vigencia 2025, el Sanatorio de Agua de Dios E.S.E. implementó la estrategia “Tren de la Salud”, cuyo propósito es fortalecer la promoción, prevención y atención integral en salud mediante actividades comunitarias, talleres educativos y jornadas de atención, en concordancia con las rutas de cuidado establecidas en la Resolución 3280 de 2018 y demás normatividad vigente.
Esta estrategia busca acercar los servicios de salud a la comunidad, fomentar estilos de vida saludables y mejorar la adherencia de la población a los programas de control y seguimiento en las diferentes rutas, entre ellas la materno perinatal, cardiovascular, salud infantil, y salud sexual y reproductiva, entre otras.
Con la puesta en marcha de esta estrategia, se alcanzó el 100 % de cumplimiento de la meta correspondiente a la vigencia 2025, y un avance del 75 % en la meta proyectada para el cuatrienio. </t>
  </si>
  <si>
    <t>Según reporte,  la entidad cumplió la meta del indicador en este trimestre mediante la estartegía "Tren de la salud",alcanzando el 100% de lo proyectado para la vigencia 2025</t>
  </si>
  <si>
    <t>Para la vigencia 2025, el Sanatorio de Agua de Dios E.S.E. implementó la estrategia “Tren de la Salud”, cuyo propósito es fortalecer la promoción, prevención y atención integral en salud mediante actividades comunitarias, talleres educativos y jornadas de atención, en concordancia con las rutas de cuidado definidas en la Resolución 3280 de 2018 y la normatividad vigente.
Esta estrategia tiene como objetivo acercar los servicios de salud a la comunidad, fomentar estilos de vida saludables y mejorar la adherencia de la población a los programas de control y seguimiento en las diferentes rutas de atención, entre las cuales se incluyen la materno perinatal, cardiovascular, salud infantil y salud sexual y reproductiva, entre otras.
Con la implementación de esta estrategia, se alcanzó el 100 % de cumplimiento de la meta correspondiente a la vigencia 2025 y un avance del 75 % en la meta proyectada para el cuatrienio.</t>
  </si>
  <si>
    <t>Durante la vigencia 2025, el Sanatorio de Agua de Dios E.S.E. implementó la estrategia “Tren de la Salud”, orientada a fortalecer las acciones de promoción, prevención y atención integral en salud, mediante el desarrollo de actividades comunitarias, talleres educativos y jornadas de atención. Dicha estrategia se ejecutó en concordancia con las Rutas Integrales de Atención en Salud definidas en la Resolución 3280 de 2018 y la normatividad vigente, lo que permitió dar cumplimiento a la meta establecida para la vigencia 2025.</t>
  </si>
  <si>
    <t>Fortalecer las capacidades organizacionales para la prestación de los servicios de salud a través del mejoramiento del resultado de la autoevaluación del Sistema Unico de Acreditación</t>
  </si>
  <si>
    <t xml:space="preserve">Reporte del resultado de Autoevaluación </t>
  </si>
  <si>
    <t>Promedio de Calificación de los Grupos de Estándares de Acreditación</t>
  </si>
  <si>
    <t>Sumatoria de la calificación final de los grupos de estándares de acreditación aplicables / Total de grupos de estándares de acreditación aplicables</t>
  </si>
  <si>
    <t>≥1,1</t>
  </si>
  <si>
    <t>≥1,2</t>
  </si>
  <si>
    <t>≥1,5</t>
  </si>
  <si>
    <t>La medición de la autoevaluación en el Sistema Único de Acreditación se realiza anualmente, siendo el periodo correspondiente el último trimestre de cada vigencia. Lo anterior se debe a que el plan de acción se establece con base en los resultados de la vigencia anterior, y la medición en el último trimestre permite evaluar el impacto de las acciones implementadas.</t>
  </si>
  <si>
    <t>De acuerdo con lo reportado por la  por la entidad, la medición de la autoevaluación en el Sistema Único de Acreditación se realiza de forma anual, correspondiendo al último trimestre de cada vigencia</t>
  </si>
  <si>
    <t>La medición de la autoevaluación en el Sistema Único de Acreditación se realiza de forma anual, correspondiendo al último trimestre de cada vigencia. Esto se debe a que el plan de acción se construye con base en los resultados de la vigencia anterior, y la evaluación al cierre del año permite medir el impacto de las acciones implementadas.</t>
  </si>
  <si>
    <t>La medición de la autoevaluación en el Sistema Único de Acreditación se realiza de manera anual, correspondiente al último trimestre de cada vigencia. Esto obedece a que el plan de acción se formula con base en los resultados del periodo anterior, y la evaluación al cierre del año permite determinar el impacto de las acciones implementadas.</t>
  </si>
  <si>
    <t>Conforme a lo  manifiesta  la entidad adscrita, el reporte se realizara  último trimestre 2025, debido  que la autoevaluación del Sistema Unico de Acreditación se realiza anualmente</t>
  </si>
  <si>
    <t>Durante la vigencia 2025, el indicador Promedio de Calificación de los Grupos de Estándares de Acreditación alcanzó 2,12 puntos, superando la meta establecida (≥ 1,5) y evidenciando un avance significativo en la madurez institucional frente al Sistema Único de Acreditación.
Este resultado corresponde a una autoevaluación más objetiva y exigente, con mayor apropiación metodológica, participación de los equipos y un enfoque cualitativo fortalecido, lo cual incrementa la credibilidad del diagnóstico institucional. No obstante, persisten brechas relacionadas con la medición de resultados, la estandarización de procesos y la demostración de impacto sostenido, propias de una fase inicial–intermedia del modelo.
Con este resultado, se da por cumplida la meta establecida para la vigencia 2025.</t>
  </si>
  <si>
    <t>Para la vigencia 2025, la entidad reportó que el indicador “Promedio de Calificación de los Grupos de Estándares de Acreditación” alcanzó un valor de 2,12 puntos, dando así cumplimiento a la meta establecida para la vigencia (≥ 1,5).</t>
  </si>
  <si>
    <t xml:space="preserve">Contribuir a la disminución de la  tasa de incidencia  y prevalencia enfermedad de Hansen en los territorios de cobertura del Sanatorio de Agua de Dios, mediante la estrategia de busqueda de convivientes. </t>
  </si>
  <si>
    <t xml:space="preserve">Certificado </t>
  </si>
  <si>
    <t>Porcentaje de pacientes del programa de Lepra sin aumento del grado de discapacidad.</t>
  </si>
  <si>
    <t>(Número de pacientes del programa de Lepra que no presentan aumento en el grado de discapacidad / Total de pacientes activos en el programa de Lepra) × 100</t>
  </si>
  <si>
    <t>≥72%</t>
  </si>
  <si>
    <t>≥73%</t>
  </si>
  <si>
    <t>≥74%</t>
  </si>
  <si>
    <t>≥75%</t>
  </si>
  <si>
    <t>Actualmente, el Sanatorio de Agua de Dios E.S.E. tiene identificados 499 pacientes dentro de su programa de Lepra. Para la vigencia 2025, se ha proyectado realizar la valoración del grado de discapacidad de la totalidad de estos pacientes, la cual se efectúa anualmente. Durante el primer trimestre de 2025, se han valorado 137 pacientes, y como resultado, ninguno de ellos ha presentado un incremento en su grado de discapacidad.
En conclusión, para el trimestre reportado se superó la meta establecida del 75 %, logrando un 100 % de pacientes que mantuvieron su grado de discapacidad, es decir, que su condición de discapacidad no desmejoró.</t>
  </si>
  <si>
    <t>De acuerdo con lo reportado por la  por la entidad, la medición se realiza al cierre de la vigencia, por esta razón, el resultado será presentado en el informe de seguimiento correspondiente al cuarto trimestre.</t>
  </si>
  <si>
    <t>La medición del porcentaje de pacientes del programa de Lepra sin aumento del grado de discapacidad se realiza al cierre de la vigencia. Por lo anterior, en el presente trimestre no se reporta información. El resultado será presentado en el informe de seguimiento correspondiente al cuarto trimestre.</t>
  </si>
  <si>
    <t>De acuerdo a la información que registra la entidad no reporta avance para este trimestre, ya que la medición del indicador se realizara al cierre de vigencia</t>
  </si>
  <si>
    <t>Durante la vigencia 2025, el indicador Porcentaje de pacientes del programa de Lepra sin aumento del grado de discapacidad alcanzó un 98 %, dado que 487 de los 499 pacientes no presentaron incremento en su grado de discapacidad, superando la meta establecida (≥ 74 %) y evidenciando un desempeño favorable del programa.
Durante el periodo evaluado, se logró el control del grado de discapacidad de la población atendida, manteniéndose los niveles previamente diagnosticados. Adicionalmente, se desarrollaron acciones educativas orientadas a la prevención y al autocuidado de ojos, manos y pies, con énfasis en la identificación temprana de signos de alarma.
Este resultado refleja un adecuado seguimiento clínico y preventivo; en consecuencia, se concluye que la meta establecida para la vigencia 2025 se cumplió en un 100 %.</t>
  </si>
  <si>
    <t>Reporta la entidad  que durante la vigencia 2025, el indicador Porcentaje de pacientes del programa de Lepra sin aumento del grado de discapacidad alcanzó un 98 %, dado que 487 de los 499 pacientes no presentaron incremento en su grado de discapacidad</t>
  </si>
  <si>
    <t>Porcentaje de convivientes del programa de Lepra diagnosticados con la enfermedad.</t>
  </si>
  <si>
    <t>(Número de convivientes del programa de Lepra diagnosticados con la enfermedad / Total de convivientes proyectados para tamizaje) × 100</t>
  </si>
  <si>
    <t>Disminuir</t>
  </si>
  <si>
    <t>≤1,6%</t>
  </si>
  <si>
    <t>≤1,4%</t>
  </si>
  <si>
    <t>≤1,2%</t>
  </si>
  <si>
    <t>≤1%</t>
  </si>
  <si>
    <t>La incidencia de la enfermedad de lepra se determina mediante la búsqueda activa de nuevos casos, la cual se realiza a través de la valoración de los convivientes de pacientes del programa de Lepra del Sanatorio de Agua de Dios. Este programa cuenta con 499 pacientes, de los cuales aproximadamente el 25 % se encuentran albergados (viven en los albergues del Sanatorio de Agua de Dios). Esta condición reduce a cero el número de convivientes para ese grupo.
Del porcentaje restante, la mayoría no cuenta con una red familiar sólida y vive solo o con un número limitado de familiares. Al analizar este comportamiento, el Sanatorio de Agua de Dios estableció como meta realizar la valoración de 100 convivientes durante la vigencia 2025.
Durante el primer trimestre de 2025, se valoraron 33 convivientes, de los cuales ninguno fue diagnosticado con la enfermedad de lepra, razón por la cual el indicador se mantiene en cero casos de incidencia.</t>
  </si>
  <si>
    <t>La medición del porcentaje de convivientes del programa de Lepra diagnosticados con la enfermedad se realiza al cierre de la vigencia. Por lo anterior, en el presente trimestre no se reporta información. El resultado será presentado en el informe de seguimiento correspondiente al cuarto trimestre.</t>
  </si>
  <si>
    <t>Según Información por la entidad adscrita  el  reporte se efectuará en el último trimestre,  al cierre de la vigencia 2025.</t>
  </si>
  <si>
    <t>Durante la vigencia 2025, el indicador Porcentaje de convivientes del programa de Lepra diagnosticados con la enfermedad registró un 0 %, cumpliendo ampliamente la meta establecida (≤ 1,2 %). Este resultado se obtuvo tras la realización de actividades de tamizaje, en las cuales fueron valorados 196 convivientes durante la vigencia, sin identificarse casos positivos.
Lo anterior evidencia una adecuada vigilancia epidemiológica y la efectividad de las acciones de prevención y detección temprana implementadas, contribuyendo a la reducción del riesgo de transmisión y al control de la enfermedad en el entorno familiar y comunitario. En consecuencia, se concluye un cumplimiento del 100 % de la meta establecida para la vigencia 2025.</t>
  </si>
  <si>
    <t>Durante la vigencia 2025, el indicador “Porcentaje de convivientes del programa de Lepra diagnosticados con la enfermedad” registró un valor del 0 %, evidenciando el cumplimiento  de la meta establecida (≤ 1,2 %).</t>
  </si>
  <si>
    <t xml:space="preserve">Informe de capacitación y/o asistencias técnicas </t>
  </si>
  <si>
    <t>Número de capacitaciones o asistencias técnicas en Lepra realizadas a entidades del orden nacional o territorial.</t>
  </si>
  <si>
    <t>Número de capacitaciones o asistencias técnicas en Lepra realizadas a entidades del orden nacional o territorial durante el periodo evaluado.</t>
  </si>
  <si>
    <t xml:space="preserve">En lo transcurrido del año 2025, el Sanatorio de Agua de Dios E.S.E. no ha desarrollado asistencias técnicas ni capacitaciones asociadas al manejo, diagnóstico, tratamiento o desestigmatización de la enfermedad de lepra.
Sin embargo, se encuentra en curso la planeación del evento anual, a través del cual se llevan a cabo este tipo de acciones formativas y de sensibilización.
</t>
  </si>
  <si>
    <t xml:space="preserve"> De acuerdo con la información reportada por la dependencia, se tiene previsto iniciar estas actividades durante el tercer trimestre de 2025.</t>
  </si>
  <si>
    <t>Durante la presente vigencia no se han realizado capacitaciones ni asistencias técnicas en Lepra dirigidas a entidades del orden nacional o territorial. Se tiene previsto iniciar estas actividades durante el tercer trimestre de 2025.</t>
  </si>
  <si>
    <t>Durante la presente vigencia no se han realizado capacitaciones ni asistencias técnicas en lepra dirigidas a entidades del orden nacional o territorial. Sin embargo, se tiene programada la Capacitación sobre Diagnóstico y Manejo de la Lepra, la cual se llevará a cabo el 23 de octubre de 2025, en la franja horaria de 8:00 a.m. a 12:00 m.
Con el fin de ampliar la cobertura, esta jornada será transmitida a través de Facebook Live en el siguiente enlace: facebook.com/sanatorio.aguadedios.
El evento contará con la participación de reconocidos profesionales invitados, entre ellos la enfermera Daisy González y los doctores Andrés Alatmar, Angélica Riveros, Ana María Vázquez, Javier Escobar, y como invitado especial, el doctor Fernando López Díaz.</t>
  </si>
  <si>
    <t xml:space="preserve">Segun información reporatada por al entidad se dara inicio a este indicador a partir del 23 octubre 2025 </t>
  </si>
  <si>
    <t>Durante la vigencia 2025, el indicador Número de capacitaciones y/o asistencias técnicas en Hansen cumplió la meta establecida (≥ 1) con la realización de una capacitación el 23 de octubre de 2025, orientada al diagnóstico y manejo de la lepra.
La jornada, que también fue transmitida por Facebook Live, permitió ampliar la cobertura y fortalecer las capacidades técnicas de los entes territoriales, contando con la participación de profesionales invitados de reconocida trayectoria. Este resultado evidencia una adecuada planificación y articulación académica, y contribuye al fortalecimiento del conocimiento y de la respuesta institucional frente a la enfermedad.
En consecuencia, se da por cumplida en un 100 % la meta establecida para la vigencia 2025.</t>
  </si>
  <si>
    <t>Se dio cumplimiento del 100 % a la meta establecida por la entidad para el indicador “Número de capacitaciones y/o asistencias técnicas en Hansen”, al alcanzar el valor esperado (≥ 1) mediante la realización de una capacitación el 23 de octubre de 2025, orientada al diagnóstico y manejo de la lepra, según lo reportado por la entidad.</t>
  </si>
  <si>
    <t>SANATORIO DE CONTRATACIÓN</t>
  </si>
  <si>
    <t>Contribuir a la disminución de la enfermedad de Hansen en los territorios de cobertura del Sanatorio de Contratación, por medio de la implementación del Plan Estratégico Nacional de Prevención y Control de la Enfermedad de Hansen 2016-2025.</t>
  </si>
  <si>
    <t xml:space="preserve"> Listados de pacientes en tratamiento PQT, reportes de visitas domiciliarias, registros de consultas médicas, terapias, charlas radiales y jornadas de atención (actas, formatos de registro, evidencia fotográfica y de radiales).</t>
  </si>
  <si>
    <t>Plan Estratégico de Prevención y Control de la Enfermedad de Hansen</t>
  </si>
  <si>
    <t>Actividades ejecutadas en plan de acción institucional para la implementación del Plan Estratégico Nacional de Prevención y Control de la Enfermedad de Hansen 2016-2025 / Actividades programadas en plan de acción institucional para la implementación del Plan Estratégico Nacional de Prevención y Control de la Enfermedad de Hansen 2016-2025 x 100</t>
  </si>
  <si>
    <t>1. En el Primer Trimestre, no hay pacientes con diagnostico nuevo pero realizó visita a  20convivientes de pacientes ya disgnosticados.
2.En el Primer Trimestre se encuentran en tratamiento PQT 8 pacientes, a los cuales se les realizaron a cada uno 24 terapias.
3.En el Primer Trimestrese realizaron las siguientes charlas radiales por parte del área de psicologia:
30 ENERO: reseña historica y sensibilizacion dia mundial de la lucha contra la lepra.
20 MARZO: charla sobre el estigma de la enfermedad de hasen , importancia del no rechazo.
4.En el Primer Trimestre se realizo valoración de Convivientes a   20  familiares de pacientes en tratamiento, con valoracion clinica.
5.En el Primer Trimestre a los 8 pacientes en tratamiento cada mes que se le entrega su tratamiento, se le da  educación sobre el  tratamiento por parte de enfemeria y parte medica.
6.En el Primer Trimestre se hicieron 67 Valoraciones así: 61 Controles Anuales de las cuales 7 fueron por Videollamada, 6 Vigilancias y 7 Busquedas.
7. En el Primer Trimestre se realizaron  160 curaciones a pacientes albergados y externos incluidos en el programa da ulceras.
8.En el Primer Trimestre se le realizo Terapia de rehabilitación  a  al total de pacientes albergados incluidos los que se encuentran en tratamiento PQT, con un total de 1,193 y 542 atenciones en prevención de la discapacidad.
9.En el Primer Trimestre el Médico del Programa atendio 234 consultas asi:  169para consultas de medicina general, 16 Lectura de Resultados y 49 de Riesgo Cardiovascular.
10. Se realizo Jornada de Medicina interna los dias 29,30 y 31 de marzo con una atención de 70 consultas a pacientes hansen albergados y externos.
11.Se realizaron en el primer trimestre en total 15 traslados  con 22 pacientes, dando cumplimiento a las citas y procedimientos de consulta externa agendados para el trimestre.
12.Desde la politica de RBC, liderado por el Programa Hansen y el área de Psicologia se han realizado las caminatas todos los viernes a las 8:00 a.m. a diferentes lugares del Municipio. 7 salidas de esparcimiento en el trimestre.</t>
  </si>
  <si>
    <t>Oscar Danio Gomez Chacon</t>
  </si>
  <si>
    <t>“Se confirma avance físico de 3 diagnósticos nuevos y tratamiento iniciado, logrando el 100% de la meta trimestral. Se sugiere fortalecer búsqueda activa y cobertura poblacional para mantener incidencia controlada.”</t>
  </si>
  <si>
    <t>"1. En el segundo Trimestre, hay 3 pacientes con diagnostico nuevo, se realizó visita a  5 convivientes de pacientes ya disgnosticados.
2.En el segundo Trimestre se encuentran en tratamiento PQT 8 pacientes, a los cuales se les realizaron a cada uno 24 terapias.
3.En el segundo Trimestrese realizaron las siguientes charlas radiales por parte del área de psicologia:
1.Prevencion de estigma social hacia las personas afectadas con hansen.                               2 .Plato de la familia colombiana                                                        3. Tuberculosis en Niños
4.En el segundo Trimestre se realizo valoración de Convivientes a   20  familiares de pacientes en tratamiento, con valoracion clinica.
5.En el segundo Trimestre a los 8 pacientes en tratamiento cada mes que se le entrega su tratamiento, se le da  educación sobre el  tratamiento por parte de enfemeria y parte medica.
6.En el segundo TrimestreEn el Segundo  Trimestre se hicieron 105 Valoraciones así: 72 Controles Anuales de las cuales 5 fueron por Videollamada,67 presenciales,  9 Vigilancias y 24 Busquedas.
7. En el segundo Trimestre se realizaron  166 curaciones a pacientes albergados y externos incluidos en el programa da ulceras. 
8.En el segundo trimestre se le realizo Terapia de rehabilitación  a  al total de pacientes albergados incluidos los que se encuentran en tratamiento PQT, con un total de 2032 .
9.En el segundo Trimestre el Médico del Programa atendio 258 consultas asi:  208 para consultas de medicina general, 4 Lectura de Resultados y 46 de Riesgo Cardiovascular.
10.Durante el Segundo Trimestre  se  realizo jornada de valoración por ortopedia a 46 pacientes el dia 12 abril)
11.Se realizaron en el segundo trimestre en total  24 traslados  con 34 pacientes, dando cumplimiento a las citas y procedimientos de consulta externa agendados para el trimestre.
12.Desde la politica de RBC, liderado por el Programa Hansen y el área de fisiterapia y psicologia se han realizado las caminatas todos los viernes a las 8:00 a.m. a diferentes lugares del Municipio. 11 salidas de esparcimiento en el trimestre.
13. Se encuentra en ejecucion el convenio interadministrativo de boyaca y de santander en TB Y HANSEN, con el objeto del fortalecimiento de las redes comunitarias y la busqueda activa de pacientes  y el diagnostico oportuno.
"</t>
  </si>
  <si>
    <t>Oscar Dario Gomez Chacon - Planeación - Programa Hansen</t>
  </si>
  <si>
    <t xml:space="preserve">	Se evidencia un resultado cuantitativo de 13 actividades clave con un cumplimiento del 98%, destacándose la identificación de 3 casos nuevos de Hansen, 105 valoraciones clínicas, 166 curaciones, 2.032 terapias de rehabilitación, 258 consultas médicas y ejecución del convenio interadministrativo TB-Hansen. Estos hitos demuestran cobertura amplia y operativa acorde con la meta del Plan Estratégico Nacional de Hansen. Se recomienda consolidar registros y fortalecer la búsqueda activa para sostener resultados y soporte presupuestal.</t>
  </si>
  <si>
    <t xml:space="preserve">1. En el tercer Trimestre, hay 2 pacientes con diagnostico nuevo, se realizó visita a  1 convivientes de pacientes ya disgnosticados.
2.En el tercer Trimestre se encuentran en tratamiento PQT 8 pacientes, a los cuales se les realizaron a cada uno 24 terapias.
3.En el tercer Trimestrese realizó una  charla radial por parte del encargado del área de subsidios:
*Importancia de asistir a los controles anuales.          
4.En el tercer Trimestre se realizo valoración de Convivientes a   1  familiares de pacientes en tratamiento, con valoracion clinica.
5.En el tercer Trimestre a los 8 pacientes en tratamiento cada mes que se le entrega su tratamiento, se le da  educación sobre el  tratamiento por parte de enfemeria y parte medica.
6.En el tercer Trimestre  105 Valoraciones así: 102 Controles Anuales de las cuales 11 fueron por Videollamada, 68 presenciales,  9 Vigilancias y 14 Busquedas. 
7. En el tercer Trimestre se realizaron  150 curaciones a pacientes albergados y externos incluidos en el programa da ulceras. 
8.En el tercer trimestre se le realizó Terapia de rehabilitación  al total de pacientes albergados incluidos los que se encuentran en tratamiento PQT, con un total de 1044 actividades, para un promedio de 67 pacientes atendidos por mes .
9.En el tercer Trimestre el Médico del Programa  atendio 272 consultas asi:  200 para consultas de medicina general,  14 Lectura de Resultados y 58 de Riesgo Cardiovascular.  
10.Durante el tercer Trimestre  se  realizo jornada de valoración por ortopedia a 29 pacientes el dia 02 de agosto de 2025)
11. Se realizaron en el tercer trimestre en total  27 traslados  con 43 pacientes, dando cumplimiento a las citas y procedimientos de consulta externa agendados para el trimestre.
12.Desde la politica de RBC, liderado por el Programa Hansen y el área de fisiterapia y psicologia se han realizado las caminatas todos los viernes a las 8:00 a.m. a diferentes lugares del Municipio. 11 salidas de esparcimiento en el trimestre.
13. Se encuentra en proceso de liquidación y entrega de informes del convenio interadministrativo de Boyaca y de Santander en TB Y HANSEN, con el objeto del fortalecimiento de las redes comunitarias y la busqueda activa de pacientes  y el diagnostico oportuno.
</t>
  </si>
  <si>
    <t>Oscar Darío Gómez Chacón</t>
  </si>
  <si>
    <t xml:space="preserve">Durante el tercer trimestre de la vigencia 2025 la entidad Sanatorio de Contratación adelantó gestiones para mantener el nivel de cumplimiento del Plan Estratégico Nacional de prevención y control de la enfermedad de Hansen.
</t>
  </si>
  <si>
    <t xml:space="preserve"> En el 4 trimestre 2025: Se ejecutaron al 100% del Plan de Accion Institcucional, 33 actividades de 39 programadas en el periodo de evaluación, y 1 actividad se ejecutó parcialmente.
Se evidencia en el desarrollo de acciones integrales de detección, tratamiento, seguimiento clínico, rehabilitación, educación, vigilancia y abordaje psicosocial, destacándose las siguientes actividades ejecutadas:
1.Identificación de 2 casos nuevos de enfermedad de Hansen y valoración de convivientes de pacientes diagnosticados, fortaleciendo la búsqueda activa y el diagnóstico oportuno.
2.Seguimiento integral a 8 pacientes en tratamiento PQT, con realización de terapias, controles periódicos y educación continua en cada entrega del tratamiento por parte del equipo de enfermería y médico.
3.Realización de actividades de promoción y prevención, incluyendo charlas radiales sobre salud mental y manejo nutricional en la enfermedad de Hansen.
4.Valoración clínica de convivientes y familiares de pacientes en tratamiento.
5.Ejecución de 89 valoraciones clínicas, distribuidas en controles anuales presenciales y virtuales, actividades de vigilancia y búsqueda activa.
6.Atención continua en el programa de úlceras con 150 curaciones a pacientes albergados y externos.
7.Desarrollo de 1530 actividades de rehabilitación y Lubricación, beneficiando en promedio a 67 pacientes mensuales, incluidos pacientes albergados y en tratamiento PQT.
8.Atención médica de 238 consultas, correspondientes a medicina general, lectura de resultados y valoración de riesgo cardiovascular.
9.Jornada especializada de valoración por Medicina Interna a 90 pacientes.
10.Gestión de 31 traslados que permitieron el acceso oportuno a consultas externas y procedimientos especializados.
11.Implementación de acciones desde la política de Rehabilitación Basada en Comunidad (RBC), con 11 salidas de esparcimiento mediante caminatas comunitarias, curso de formación con el SENA y alfabetización.
12.Avance en el proceso de liquidación y entrega de informes de los convenios interadministrativos de Boyacá y Santander para TB y Hansen, orientados al fortalecimiento de redes comunitarias y búsqueda activa de casos.
13.Atención odontológica mediante tratamiento de boca sellada a 24 pacientes albergados, encontrándose esta actividad en proceso de ampliación de cobertura.
14. Mantener Actualizado el libro de convivientes 11/12/2025 y de reacciones leproticas  del 09/10/2025.
15. En el cuarto Trimestre  se realizo charla radial por parte del programa hansen, 
* 5/12/2025 La importancia de la salud mental en la enfermedad de  hansen. Psicologia
*08/11/2025 Manejo nutricional para pacientes hansen. Nutrición.
16. Se envía Informe a la Secretaria de salud Correspondiente al cuarto Trimestre de 2025, el  dia 17 de diciembre por  parte del área de enfermería del programa hansen.
 17. Durante el cuarto Trimestre en las valoraciones de discapacidad realizadas por el área de Fisioterapia, se entregaron a 27 pacientes las órdenes y recomendaciones para la elaboración de calzado y plantilla ortopédica, de los cuales fueron realizadas 8 pares de plantillas y 13 pares de zapatos.
 18. En el cuarto Trimestre se enviaron 13 láminas al Laboratorio Departamental.
19. En el cuarto trimestre se realizaron 14 atenciones y seguimiento a pacientes albergados por parte de psicología. 
</t>
  </si>
  <si>
    <t>Oscar Dario Gómez Chacón</t>
  </si>
  <si>
    <t>Durante el cuarto trimestre de 2025 se evidencia un avance importante en la acción estratégica orientada a la disminución de la enfermedad de Hansen, con un resultado cuantitativo del 98% y un cumplimiento del 100% respecto a la meta de la vigencia, así como un cumplimiento trimestral del 88,13%, sustentado en la ejecución total del Plan de Acción Institucional y el desarrollo de 33 de las 39 actividades programadas, con una actividad ejecutada parcialmente. Los resultados reflejan un desempeño favorable y consistente con los objetivos del Plan Estratégico Nacional, consolidando avances significativos en la prevención y control de la enfermedad en los territorios de cobertura del Sanatorio de Contratación.</t>
  </si>
  <si>
    <t xml:space="preserve">	Diagnóstico y tratamiento oportuno de casos nuevos de Hansen</t>
  </si>
  <si>
    <t>Diagnóstico oportuno de la enfermedad de Hansen en población objeto de la ESE.</t>
  </si>
  <si>
    <t xml:space="preserve">Número de casos de la población objeto de la ESE diagnósticados oportunamente y tratados </t>
  </si>
  <si>
    <t>Para el primer trimestre  de 2025 no se diagnosticaron nuevos casos  de hansen.</t>
  </si>
  <si>
    <t>Se evidencia avance con 3 diagnósticos nuevos y tratamiento oportuno (100% trimestral). Se recomienda fortalecer tamizaje comunitario y mejorar coordinación con redes de vigilancia epidemiológica.</t>
  </si>
  <si>
    <t>En el segúndo trimestre se diagnosticaron 3 pacientes nuevos, los 3 recibiendo tratamiento de forma oportuna.</t>
  </si>
  <si>
    <t>Se registra un avance físico de 3 diagnósticos oportunos con un cumplimiento del 100% en el trimestre, garantizando inicio inmediato de tratamiento para cada caso. Esto confirma efectividad del tamizaje y control de la enfermedad en población priorizada.</t>
  </si>
  <si>
    <t>En el tercer trimestre se diagnosticaron 2 pacientes nuevos, los 2 recibiendo tratamiento de forma oportuna.</t>
  </si>
  <si>
    <t>Se evidencvia avance en el tercer trimestre con el diagnóstico de 2 pacientes nuevos, los cuales reciben tratamiento oportuno según lo reportado por la entidad.</t>
  </si>
  <si>
    <t>En el cuarto trimestre se diagnosticaron 2 pacientes nuevos, los 2 recibieron tratamiento de forma oportuna.</t>
  </si>
  <si>
    <t>Durante el cuarto trimestre de 2025 se registró un resultado cuantitativo de 2 diagnósticos oportunos de enfermedad de Hansen frente a una meta de la vigencia de 9, lo que corresponde a un cumplimiento del 22,22%, identificándose que los dos casos detectados recibieron tratamiento de manera oportuna; en consecuencia, los datos evidencian avance parcial en el cumplimiento del indicador, con resultados concentrados en la detección y atención efectiva de los casos identificados durante el periodo evaluado.</t>
  </si>
  <si>
    <t>Formular e Implementar un modelo de atención en salud  centrado en las personas, familias y comunidades desde un enfoque de Atención Primaria Integral.</t>
  </si>
  <si>
    <t>Modelo de atención en salud</t>
  </si>
  <si>
    <t xml:space="preserve">Modelo de atención en salud. </t>
  </si>
  <si>
    <t>Modelo de atención en salud formulado.</t>
  </si>
  <si>
    <t>Se cuenta con documentos "Modelo Integral de Atención en Salud" que sigue vigente sin modificaciones en el 2025</t>
  </si>
  <si>
    <t>Se mantiene documento “Modelo Integral de Atención en Salud” vigente. Se sugiere actualizarlo con directrices APS actuales y establecer plan operativo de implementación para garantizar impacto real.</t>
  </si>
  <si>
    <t>Oscar Dario Gomez Chacon - Planeacion - Calidad</t>
  </si>
  <si>
    <t>Se reporta un avance físico de 1 documento técnico vigente, con un cumplimiento del 100%, correspondiente al “Modelo Integral de Atención en Salud” que se mantiene sin actualización desde periodos previos. Se recomienda actualizar el modelo conforme a directrices actuales de APS, estructurar plan de implementación operativa y socializar con equipos básicos para asegurar impacto real. La meta cumplida en el segundo trimestre, corresponde a la maeta rezagada del año 2023.</t>
  </si>
  <si>
    <t>La Entidad reportó cumplimiento de la meta correspondiente al modelo de atención en salud  centrado en las personas, familias y comunidades desde un enfoque de Atención Primaria Integralen la vigencia 2023, el cual continúa vigente en el año 2025</t>
  </si>
  <si>
    <t>La Meta de esta acción estratégica fue cumplida en la vigencia 2023.</t>
  </si>
  <si>
    <t>Hogares del municipio de Contratación atendidos bajo el enfoque de Atención Primaria en Salud</t>
  </si>
  <si>
    <t>Número de Hogares del municipio de Contratación atendidos bajo el enfoque de Atención Primaria en Salud</t>
  </si>
  <si>
    <t>Número de hogares del municipio de Contratación atendidos durante el periodo bajo el enfoque de Atención Primaria en Salud</t>
  </si>
  <si>
    <t>Se cuenta con la proyección de contratación del talento humano para la realización de la actividad pero su ejecución está en cero</t>
  </si>
  <si>
    <t xml:space="preserve">	Se superó meta trimestral con 185% gracias a contratación de equipos básicos. Se recomienda fortalecer evidencia de visitas, actualizar base de datos nominal y garantizar recursos para continuidad de los equipos territoriales.</t>
  </si>
  <si>
    <t>Para dar cumplimiento al modelo se ha contratado los equipos basicos en salud,  los cuales realizaz visitas a los hogares basados en el modelo Interal de Atención en salud y realizan remisiones acordes a las evidencias en los hogares . Del avance reportado, 90 hogares atendidos correspondieron a la meta rezagada del año 2024.</t>
  </si>
  <si>
    <t>Se reporta atención de 354 hogares visitados, superando la meta trimestral con un avance del 185%, gracias a la contratación de equipos básicos en salud que realizan visitas, remisiones y seguimiento domiciliario. Se recomienda consolidar evidencia de visitas, actualizar bases de datos y garantizar sostenibilidad del personal operativo para mantener cobertura y calidad. Del avance reportado, 90 hogares atendidos correspondieron a la meta rezagada del año 2024.</t>
  </si>
  <si>
    <t>Durante el tercer trimestre se realizaron diversas acciones enfocadas en fortalecer la implementación del modelo de Atención Primaria en Salud (APS) en el municipio de Contratación, con énfasis en la atención centrada en las familias y la comunidad. Entre las principales actividades se destacan:
Implementación del componente de atención centrada en la persona, mediante la aplicación de encuestas de satisfacción y ajustes en los procesos asistenciales según los resultados.
Acompañamiento técnico a los equipos de salud extramural, para fortalecer la caracterización familiar y la identificación de determinantes sociales de la salud en zonas rurales dispersas.
Desarrollo de jornadas comunitarias de promoción y prevención, articuladas con el Plan de Intervenciones Colectivas (PIC), priorizando hogares con factores de riesgo.
Capacitación del talento humano en enfoque diferencial, atención humanizada y seguridad del paciente.
Se atendieron un promedio de 155 hogares.</t>
  </si>
  <si>
    <t>Con la implementación del modelo de Atención Primaria en Salud (APS) en el municipio de Contratación, la entidad avanzó en la atención de 155 hogares, lo que contribuye al cumplimiento de la meta anual de la vigencia 2025.</t>
  </si>
  <si>
    <t xml:space="preserve">En el primer trimestre 2025, fueron visitados 270 hogares, 240 zona urbana y 30 zona rural
En el segundo trimestre 2025, fueron visitados 605 hogares, 315 zona urbana y 290 zona rural
En el tercer trimestre 2025, fueron visitados 422 hogares, 280 zona urbana y 142 zona rural
En cuarto trimestre 2025, fueron visitados 746 hogares, 646 zona urbana y 100 zona rural
Estableciendo  una meta anual de 200 hogares, y una meta trimestral de 50 hogares, en el cuarto trimestre se reporta la suma de 1359 hogares, de los cuales 180 hogares sin reportar en el 1 trimestre, 251 hogares sin reportar en el segundo trimestre, 182 hogares sin reportar en el tercer trimestre y 746 hogares al cuarto trimestre. </t>
  </si>
  <si>
    <t>Durante el periodo evaluado se registró un resultado cuantitativo de 1.534 hogares atendidos bajo el enfoque de Atención Primaria en Salud en el municipio de Contratación, frente a una meta de 200 hogares para la vigencia 2025, lo que equivale a un cumplimiento del 767%, sustentado en las visitas realizadas a hogares. Los datos reflejan un nivel de ejecución que supera la meta programada para la vigencia, evidenciando mayor cobertura de atención en el territorio durante el periodo analizado.</t>
  </si>
  <si>
    <t>Fortalecer la gestión financiera a través de la implementación de acciones que permitan mantener la sostenibilidad de la ESE Sanatorio de Contratación</t>
  </si>
  <si>
    <t>Reporte mensual de rotación de cartera</t>
  </si>
  <si>
    <t>Rotación de cartera</t>
  </si>
  <si>
    <t>360 / (Ventas a crédito en el periodo / Cuentas por cobrar promedio)</t>
  </si>
  <si>
    <t>En el primer trimestre del año 2025 el área de cartera se enfocó en fortalecer la gestión financiera a través de la implementación de acciones que permitan mantener la sostenibilidad de la ESE Sanatorio de Contratación.</t>
  </si>
  <si>
    <t xml:space="preserve">	Avance insuficiente frente a meta de ≤90 días. Se requiere intensificar gestión de cobro, establecer cronogramas de recuperación de cartera vencida y controlar rotación mensual para sostener equilibrio financiero.</t>
  </si>
  <si>
    <t>Se ha proyectado  la gestión financiera a través de la implementación de acciones que permitan mantener la sostenibilidad de la ESE Sanatorio de Contratación</t>
  </si>
  <si>
    <t>Oscar Dario Gomez Chacon - Planeacion - Cartera</t>
  </si>
  <si>
    <t>El resultado cuantitativo refleja 497,35 días de rotación de cartera, alcanzando solo 18% de la meta trimestral, lo que indica bajo avance frente a la meta de eficiencia financiera (rotación ≤90). Se sugiere intensificar recuperación de cartera vencida, formalizar cronogramas de pago y monitorear la recuperación mes a mes para mejorar sostenibilidad financiera.</t>
  </si>
  <si>
    <t xml:space="preserve">Aunque aún no se cumple la meta, la entidad proyecta realizar una gestión financiera con acciones tendientes a mantener la sostenibilidad de la ESE Sanatorio de Contratación. </t>
  </si>
  <si>
    <t>El indicador de Rotación de cartera muestra un resultado trimestral de 229,26, superior tanto a la meta del cuatrienio (90) como al valor reportado para 2025 (107); el porcentaje de cumplimiento del trimestre es 46,67%. Esto evidencia una desviación cuantitativa respecto de la meta establecida; conviene analizar las causas del incremento en la rotación (factores operativos, cartera vencida, políticas de cobro o variaciones en la demanda) y ajustar las acciones financieras y de seguimiento, estableciendo medidas específicas y monitoreos periódicos para realinear el indicador con la meta cuatrienal.</t>
  </si>
  <si>
    <t xml:space="preserve">	Reporte de equilibrio presupuestal</t>
  </si>
  <si>
    <t xml:space="preserve">Resultado equilibrio presupuestal con recaudo. </t>
  </si>
  <si>
    <t>Valor de la ejecución de ingresos totales recaudados en la vigencia objeto de evaluación (Incluye recaudo de CxC de vigencias anteriores) / Valor de la ejecución de gastos comprometidos en la vigencia objeto de evaluación (Incluye el valor comprometido de CxP de vigencias anteriores).</t>
  </si>
  <si>
    <t>&gt;1</t>
  </si>
  <si>
    <t>Al cierre del primer trimestre 2025, la ejecución presupuestal alcanzo 14.379,35 millones en recaudo y 6.409,79 millones en compromisos</t>
  </si>
  <si>
    <t>Se mantiene equilibrio presupuestal con ingresos recaudados superiores a compromisos. Se recomienda continuar seguimiento mensual, optimizar flujo de caja y fortalecer reportes para trazabilidad.</t>
  </si>
  <si>
    <t>A cote 30 de junio de 2025, se ha recaudad la suma de 20.430'777.026 y se regsitrado copmisos presupuestakes por valor de 13.087'301.918</t>
  </si>
  <si>
    <t>Oscar Dario Gomez Chacon - Planeación - Presupuesto</t>
  </si>
  <si>
    <t>Se evidencia equilibrio presupuestal con un resultado cuantitativo de 1,56, logrando el 100% de cumplimiento, sustentado en ingresos recaudados de más de $20.430 millones frente a compromisos por $13.087 millones. Se recomienda mantener seguimiento mensual, optimizar flujo de caja y respaldar cada ejecución con reportes consolidados para garantizar trazabilidad y control.</t>
  </si>
  <si>
    <t>A corte 30 de septiembre, se ha recuadado 27.855'896.459,69 y se han registrado compromisos por valor de 17.167'564.013</t>
  </si>
  <si>
    <t>La entidad mantiene el equilibrio presupuestal con un resultado cuantitativo de 1,62 en el tercer trimestre, logrando cumplimiento de la meta.</t>
  </si>
  <si>
    <t>A corte 31 de septiembre, se ha recuadado 35.568'992270 y se han registrado compromisos por valor de 26.372'113.266</t>
  </si>
  <si>
    <t>El indicador de "Resultado equilibrio presupuestal con recaudo" registra un resultado trimestral de 1,35 frente a la meta cuatrienal de 1, lo que representa un 135% de cumplimiento; a corte 31 de septiembre se reportan recaudos por 35.568.992.270 y compromisos por 26.372.113.266, reflejando un excedente de liquidez corriente. En conclusión, el nivel de recaudo supera la meta establecida y conviene mantener el seguimiento de compromisos y flujos de caja para garantizar sostenibilidad presupuestal y ajustar previsiones si las tendencias de ingresos o obligaciones cambian.</t>
  </si>
  <si>
    <t>1,51</t>
  </si>
  <si>
    <t>Desarrollar proyectos de investigación para la generación, aplicación y apropiación del conocimiento para el tratamiento integral de la enfermedad de Hansen.</t>
  </si>
  <si>
    <t>Documento de investigación formulado, avalado por comité científico interno, aprobado por dirección y registrado en plan de gestión del conocimiento.</t>
  </si>
  <si>
    <t>Proyectos de investigación para el fortalecimiento del tratamiento integral de la enfermedad de Hansen.</t>
  </si>
  <si>
    <t>Número de proyectos de investigación que optimicen el tratamiento integral de la enfermedad de Hansen ejecutados.</t>
  </si>
  <si>
    <t>En el primer trimestre se da inicia planeacion y formulacion del   proyecto de investigación "MANEJO DEL DOLOR Y LEPROREACCION EN PACIENTES DEL SANATORIO DE CONTRATACION E.S.E. CON ENFERMEDAD DE HANSEN MEDIANTE TERAPAIA ALTERNATIVA CON LAPIZ DE ELECTROACOPUNTURA" por la Dra. Zaureth Serrano, fisioterapeuta especialista en terapias alternativas y equipo del Sanatorio de contratación.</t>
  </si>
  <si>
    <t>El proyecto de investigación “Manejo del dolor y leproreacción mediante electroacupuntura” avanza en fase de formulación. Se recomienda protocolizar ante comité científico, definir cronograma de ejecución y asignar presupuesto para garantizar cumplimiento de meta.</t>
  </si>
  <si>
    <t>No Aplica Vigencia 2025. En el segundo trimestre se da inicia planeacion y formulacion del   protyecto de investigación "MANEJO DEL DOLOR Y LEPROREACCION EN PACIENTES DEL SANATORIO DE CONTRATACION E.S.E. CON ENFERMEDAD DE HANSEN MEDIANTE TERAPAIA ALTERNATIVA CON LAPIZ DE ELECTROACOPUNTURA" por la Dra. Zaureth Serrano, fisioterapeuta especialista en terapias alternativas y equipo del Sanatorio de contratación.</t>
  </si>
  <si>
    <t xml:space="preserve">	El proyecto de investigación muestra 0% de avance físico, sin ejecución presupuestal aún, manteniéndose solo en fase de planeación. La formulación sobre “Manejo del dolor y leproreacción mediante electroacupuntura” está en estructuración. Se recomienda formalizar cronograma de ejecución, asignar presupuesto, protocolizar ante comité científico y evidenciar hitos de ejecución para cumplir meta acumulada.</t>
  </si>
  <si>
    <t>En el tercer trimestre se continua con la   formulacion del   proyecto de investigación "MANEJO DEL DOLOR Y LEPROREACCION EN PACIENTES DEL SANATORIO DE CONTRATACION E.S.E. CON ENFERMEDAD DE HANSEN MEDIANTE TERAPAIA ALTERNATIVA CON LAPIZ DE ELECTROACOPUNTURA" por la Dra. Zayreth Serrano, fisioterapeuta especialista en terapias alternativas y equipo del Sanatorio de contratación; en proceso de verificación por parte de calidad.</t>
  </si>
  <si>
    <t>No aplica Vignecia 2025. Se adelantó documentacion, formulacion y presentación ante el comite de Etica Hospitalaria para la aprobación mediante acta 008 de fecha 26 de noviembre 2025, del   anteproyecto de investigación denominado "MANEJO DEL DOLOR Y LEPROREACCION EN PACIENTES DEL SANATORIO DE CONTRATACION E.S.E. CON ENFERMEDAD DE HANSEN MEDIANTE TERAPAIA ALTERNATIVA CON LAPIZ DE ELECTROACOPUNTURA" por la Dra. Zaureth Serrano, fisioterapeuta especialista en terapias alternativas y equipo del Sanatorio de contratación.</t>
  </si>
  <si>
    <t>El indicador "Proyectos de investigación para el fortalecimiento del tratamiento integral de la enfermedad de Hansen" muestra resultado trimestral 0 frente a la meta cuatrienal de 2 (0% cumplimiento) y 0 proyectados teniendo en cuenta que no estaba programado para la vigencia 2025. Sin embargo, según lo reportado por la entidad adscrita, se avanzó en documentación, formulación y presentación al Comité de Ética Hospitalaria del anteproyecto de investigación, lo que indica progresos en la etapa preclínica/administrativa; conclusión. Es necesario completar los trámites de aprobación y seguimiento para iniciar y ejecutar los proyectos pendientes y así encaminar el cumplimiento de la meta cuatrienal.</t>
  </si>
  <si>
    <t>SUPERINTENDENCIA NACIONAL DE SALUD - SUPERSALUD</t>
  </si>
  <si>
    <t>Desconcentrar las acciones de Inspección, Vigilancia y Control de la Supersalud con el fin de aumentar la cobertura de los actores del SGSSS  y la presencia en el territorio.
(Como actores del sistema se entenderá 1. EPS, 2. IPS, 3. Operadores logísticos 4. Gestores farmacéuticos, 5. Entidades Territoriales, 6. Generadores de recursos, 7. Recaudadores de recursos, 8. Administradores de recursos, y, 9. Usuarios que participan en las mesas de IV)</t>
  </si>
  <si>
    <t xml:space="preserve">Informe, Resolucion, Informe de inspecciones. Informe final </t>
  </si>
  <si>
    <t>Actores del sistema con acciones de inspección y vigilancia por parte de las Direcciones Regionales</t>
  </si>
  <si>
    <t>Actores del sistema con acciones de inspección y vigilancia por parte de las direcciones regionales / Total de las 9 categorias de actores del sistema sujeto de acciones de inspección y vigilancia de la SNS x 100</t>
  </si>
  <si>
    <t>Todas Las regionales vienen realizado actividades con los 4 actores acumulados que se llevan (Etidades territoriales, Usuarios, Gestores Farmacéuticos y Aseguradores)  y han comenzado su apoyo a Prestadores también.  Esto en apoyo a las respectivas Delegadas.
De acuerdo a las Regionales que han activado apoyo con prestadores, este se calcula en un 62,5% (5 de 8 regionales) de acuerdo a la evidencia adjunta
Sumando los 4 actores iniciales más el 62,5%  del nuevo actor (prestadores)  y comparándolos con los 9 para el cuatrienio, se tiene un 48,61%,  (4,861/9) lo cual es un avance importante rumbo a la meta de 66% propuesta para 2025.  Es decir, que a final de 2025 debe consolidarse el apoyo a prestadores e incluir además un sexto grupo de valor, y así lograr ese 66%.
La razón por la cual se tiene una meta de 66% (6 de 9) para este año, es que para cada año del cuatrienio se tiene la misma meta (con excepción del último, donde son 3 de 9, es decir, el 33,3%, de tal forma que al sumar los 4 porcentajes de los 4 años deberá darel 100%, es decir, 9 actores de 9 posibles en 4 años.</t>
  </si>
  <si>
    <t>Monica Liliana Salazar
Profesional Especializado
Oficina Asesora de Planeación</t>
  </si>
  <si>
    <t>La dependencia reporta un porcentaje acomulado de los años anteriores al primer trimestre de esta vigencia de 48,61% este valor representa lo acomulado de la vigencia que lleva el cuatrenio pero no refleja el prcentaje real de avance del primer trimestre, en conversación con el coordinador se corrige ese porcentaje para evitar seguir en errores</t>
  </si>
  <si>
    <r>
      <t xml:space="preserve">De los dos (2) Actores con acciones de Inspección y vigilancia por parte de las Direcciones regionales previsto para la vigencia de 2025 se completo uno (1), es decir un avance del 11,1 del 22,22% previsto para la vigencia 2025, lo que equivale a un total de cinco (5) Actores del sistema con acciones de inspección y vigilancia por parte de las direcciones regionales de los nueve (9) previstos para el cuatrienio con un acumulado de 55,6%.
Las acciones corresponden a Monitoreo de referencia y contrareferencia en coordinación con la Superintendencia Delegada para Prestadores de Servicios de Salud, de:
- Dirección Regional Caribe: Hospital San José de Maicao, Hospital San Rafael de San Juan Cesar; ESE Alejandro Próspero Reverenda - Santa Marta, Hospital Eduardo Arrendondo Daza - Valledupar
- Dirección Regional Norte: ESE Hospital Universitario de Sincelejo Sucre; ESE Hospital San Jerónimo de Montería
- Dirección Regional Sur: Hospital Federico Lleras - Ibagué
- Dirección Regional Occidental (5 nuevos territorios):  Mesa de IV: Timbiquí - Cauca, Piendamó - Cauca,  López de Micay - Cauca, Jornada de atención al usuario Chachagüi - Nariño, Acción Integral en el Territorio Olaya Herrera - Nariño.
NOTA 1: Se precisa que el 13 de mayo de 2025 fue emitida la Circular interna 2025500000000007-4 de 2025, bajo la cual se imparten instrucciones para mejorar la capacidad resolutiva de las Direcciones Regionales de la Superintendencia Nacional de Salud. En esta circular, se definen acciones dirigidas a los sujetos vigilados de la SNS y que podrán ser adelantadas por las Direcciones Regionales, en articulación y coordinación con el nivel central. Esto favorece ampliar el campo de acción en territorio.
</t>
    </r>
    <r>
      <rPr>
        <i/>
        <u/>
        <sz val="10"/>
        <rFont val="Calibri"/>
        <family val="2"/>
        <scheme val="minor"/>
      </rPr>
      <t xml:space="preserve">Conclusión: </t>
    </r>
    <r>
      <rPr>
        <sz val="10"/>
        <rFont val="Calibri"/>
        <family val="2"/>
        <scheme val="minor"/>
      </rPr>
      <t>Dado el buen comportamiento y cumplimiento de las metas en las acciones de inspección y vigilancia de las Direcciones Regionales, no se requieren ajustes por el momento, y se continuará con las actividades programadas con miras dar una mayor cobertura y presencia em el territorio, que se traduce en una vigilancia más efectiva de la calidad de la atención, el flujo de recursos y la protección de los derechos de los usuarios del sistema de salud.</t>
    </r>
  </si>
  <si>
    <t>Gloria E. Diaz Salamanca
Profesional Especializado
Oficina Asesora de Planeación</t>
  </si>
  <si>
    <t>La entidad informa un avance de 5,5% para este trimestre, dando como resultado un acomulado del 11,11%</t>
  </si>
  <si>
    <t xml:space="preserve">La meta del cuatrienio 2023-2026 es cubrir un total de nueve (9) actores del Sistema con acciones de inspección y vigilancia por parte de las ocho (8) Direcciones Regionales de la SNS. Un actor se considera completado cuando las ocho (8) Direcciones Regionales han realizado actividades con éste. 
Los nueve actores son:
1. Entidades Territoriales (cubierto)
2. Ciudadanía (cubierto)
3. Gestores farmacéuticos (cubierto)
4. Aseguradores (EPS) (en curso 75% a 2025 T-III)
5. Prestadores (IPS) (cubierto)
6. Operadores Logísticos de Tecnologías en Salud (cubierto en 2025 T-I y T-II)
7. Generadores de Recursos del SGSSS (pendiente)
8. Recaudadores de Recursos del SGSSS (pendiente)
9. Administradores de Recursos del SGSSS (pendiente)
La meta 2025, es tener 2 actores con acciones de inspección y vigilancia. Es así que, con corte a 30 de septiembre, se ha logrado 1,75 actores, 1 en el primer semestre (50% de la meta), y 0,75 en el segundo trimestre (37,50% de la meta), para un cumplimiento acumulado en la vigencia de 87,50%, que se espera cumplirla en un 100% al finalizar el año.
Ahora bien, especificamente, para el tercer trimestre del año, se ha avanzado en 6 de las 8 regionales con el actor Aseguradores (EPS), así:
DR Andina: Se realizaron Mesas de PQRD con 2 nuevos aseguradores en el mes de Agosto:  Policia, Astmetsalud
DR Orinoquía: Seguimiento del 1 al 10 de la Mesa PQRD con Capital Salud EPS Meta, Seguimiento del 1 al 9 de la Mesa PQRD con Famisanar EPS Meta, Seguimiento del 1 al 9 de la Mesa PQRD con Nueva EPS Meta, Seguimiento del 1 al 8 de la Mesa PQRD con Sanitas EPS Meta
DR Occidental: Se realizaron tres (3) mesas de Inspección y Vigilancia para seguimeinto de PQRD a las EPS Nueva EPS, Emssanar y Servicio Occidental de Salud. Adicionalmente en la Sede Agualongo Se realizó una lista de verificación LVR a la EPS Asmet Salud y mesa PQRD Emssanar. 
DR Sur: Se desarrollaron un total de 3 acciones que consistieron en la realización de mesa de trabajo seguimiento PQRD Huila y Tolima con Famisanar y 2 requerimientos a Famisanar EPS y Asmet Salud EPS para resolución de PQRD
DR Norte: N/A
DR Nororiental: 4 Mesa aseguradores (1seguimiento a estratégia contención de quejas con EPS Santander) y ( 3 Mesas Seguimiento TBC Bucaramanga) 
DR Chocó: N/A
DR Caribe: Se realizó mesa tecnica de flujo de recursos con las 15 EPS que operan en los departamentos de Magdalena, Cesar y Guajira.
Sede Insular: Se ejecutó IVR a Nueva EPS el 17 de julio de 2025. </t>
  </si>
  <si>
    <t>Gilberto Eduardo Agudelo Arévalo, Profesional Especializado Oficina Asesora de Planeación</t>
  </si>
  <si>
    <t>La entidad informa un avance de 8,25% para este trimestre, dando como resultado un acomulado del 19,25%</t>
  </si>
  <si>
    <t>Análisis del Cuatrienio:
La meta del cuatrienio 2023-2026 es cubrir un total de nueve (9) actores del Sistema con acciones de inspección y vigilancia por parte de las ocho (8) Direcciones Regionales de la SNS. Los nueve actores son:
1. Entidades Territoriales (cubierto)
2. Ciudadanía (cubierto)
3. Gestores farmacéuticos (cubierto)
4. Aseguradores (EPS) (cubierto en 2025)
5. Prestadores (IPS) (cubierto en 2025)
6. Operadores Logísticos de Tecnologías en Salud (cubierto)
7. Generadores de Recursos del SGSSS (pendiente)
8. Recaudadores de Recursos del SGSSS (pendiente)
9. Administradores de Recursos del SGSSS (pendiente)
En ese sentido, de los 9 actores del Sistema se han completado un total de 6 actores, lo que representa un avance del 66% (6/9=66%) de la meta del cuatrienio. Vale aclarar que un actor se considera completado cuando las 8 Direcciones Regionales han realizado actividades con éste, es por ello que el porcentaje de avance se obtiene ya que 8 de las 8 Direcciones Regionales han realizado actividades con los actores del listado que se indican como "cubiertos".
Entre las principales actividades que ejecutan las Direcciones Regionales con los actores se tienen:
1. Mesas conjuntas de acuerdo - Relación Contractual en Salud entre las IPS y las EPS: Esta actividad pemite establecer una mesa de concertación entre las IPS y las EPS, con el acompañamiento de 
entidades garantes, en procura de garantizar la prestación efectiva y oportuna de los servicios de salud complementarios, así como revisar las obligaciones contractuales vigentes.
2. Mesas de PQRD prestación de servicios EPS - IPS: Esta actividad pemite generar espacios de trabajo vinculante entre los actores del sistema en el territorio, para la solución efectiva de las PQRD o manifestaciones- no conformidades - reclamaciones y/o alertas presentadas por los usuarios del SGSSS frente a las barreras en el acceso a la prestación de los servicios de salud.
3. Jornadas de atención al usuario: Esta actividad se plantea como un espacio para la presentación, registro y gestión de casos particulares de la comunidad. Con el apoyo de las Secretarías de Salud Municipal, donde se ubican y participan los funcionarios de las Entidades Administradoras de Planes de Beneficios en Salud (EAPB) convocadas para dar atención a los usuarios.  
Detalle:
En el último trimestre del año 2025, las Direcciones Regionales Chocó y Norte (Barranquilla) de la Supersalud,  reportaron avance con el actor Aseguradores (EPS) lo que permite dar cumplimiento a la meta establecida para la vigencia, correspondiente a 2 actores del Sistema de Salud con acciones por parte de la entidad, toda vez que en el primer semestre se había completado el actor Prestadores (IPS). A continuación, presenta esta información de manera detallada:
Regional Chocó: 
-Se desarrolló Mesa técnica en el marco de las Rutas Integrales de Atención en Salud (RIAS): Cómo resultado de esta mesa entre la Nueva EPS y la IPS ERCHICHIJAI, la NUEVA EPS se comprometió a realizar las gestiones administrativas y financieras correspondientes para verificar y tramitar los pagos pendientes, en el menor tiempo posible, mientras que la IPS ERCHICHIJAI reiteró su disposición para continuar prestando los servicios en el marco de la legalidad, siempre que se garantice el cumplimiento de las obligaciones contractuales.
- Se adelantó Mesa de PQRD Fondo de Prestaciones Sociales del Magisterio (FOMAG). La Jornada fue un espacio para la presentación, registro y gestión de casos particulares de la comunidad de Istmina. Con el apoyo de la Secretaría de Salud Municipal, donde se ubicaron a los funcionarios de las Entidades Administradoras de Planes de Beneficios en Salud (EAPB) se atendieron las necesidades de los usuarios, alrededor de temas como: Demoras en la asignación de citas con Especialistas, Demoras en la autorización y asignación de citas para la realización de ayudas diagnósticas, entre otras. 
Regional Norte: Se realizaron 3 Mesas de PQRD con Cajacopi, Coosalud y Mutualser, de la siguiente manera:
En estas mesas, realizadas de manera individual, la Supersalud presentó el contexto de la situación de PQRD de las entidades vigiladas y estas a su vez realizaron su presentación y coincidieron en la importancia de revisar las estadísticas de PQRD como oportunidades de mejora del desempeño. Como resultado de las mesas los vigilados se comprometieron a "Realizar la gestión y cierre efectivo (solución de fondo) de los reclamos en salud en estado abierto y reabierto, relacionados con barreras de acceso a los servicios en los departamentos de Atlántico, Bolívar, Córdoba y Sucre".       
De igual forma, se realizaron acciones adicionales por parte de otras Direcciones Regionales, las cuales se presentan a continuación:
Regional Nororiental: Seguimiento mesa de contratación con Coosalud (Actor: Asegurador (EPS)).
Regional Orinoquia: Mesa de contingencia de medicamentos con Nueva EPS y el Gestor Farmacéutico de MyT -  Mesa problemática de prestación de servicios con Coosalud y los prestadores Salud Renal y MyT - Mesa problemática de prestación de servicios con Sanitas y los prestadores Salud Renal y MyT - Mesa problemática de prestación de servicios con Nueva EPS y los prestadores Salud Renal y MyT. (Actor: Asegurador (EPS)).
Regional Occidental- Sede Agualongo: Mesa problemática de prestación  de servicios  con Asmet Salud y las ESE de la Costa Pacífica.  (Actor: Asegurador (EPS))
Regional Caribe: Mesa técnica en el  marco de las Rutas Integrales de Atención en Salud (RIAS) en Valledupar, Cesar.
Regional Sur: Mesa de trabajo con los Seguro Obligatorio de Accidentes de Tránsito (SOAT) y la Nueva EPS. (Actor: Asegurador (EPS)).</t>
  </si>
  <si>
    <t>La entidad informa un avance de 2,75% para este trimestre, dando como resultado un acumulado del 22%, se observa que al cierre de la vigencia se cumple con la meta programada.</t>
  </si>
  <si>
    <t>Aumentar la presencia territorial de la Superintendencia Nacional de Salud y dotarla con capacidades técnicas adecuadas para incrementar la efectividad de las funciones de inspección, vigilancia y control.</t>
  </si>
  <si>
    <t xml:space="preserve">Informe con evidencias del funcionamiento de las nuevas sedes </t>
  </si>
  <si>
    <t>Nuevas sedes de la Superintendecia Nacional de Salud en territorio</t>
  </si>
  <si>
    <t xml:space="preserve">Número de sedes nuevas de la Superintendencia Nacional de Salud en el periodo </t>
  </si>
  <si>
    <t>La superintendencia Nacional de salud durante la vigencia 2024 alcanzo la meta programada para el cuatrenio 3 nuevas sedes.
2023: Guajira - Riohacha
2024:  - Archipielago de San Andres, Providencia y Santa Catalina
 - Pasto 
La apertura de estas nuevas sedes a contribuido aumentar la presencia territorial de la Superintendencia Nacional de Salud y dotarla con capacidades técnicas adecuadas para incrementar la efectividad de las funciones de inspección, vigilancia y control.</t>
  </si>
  <si>
    <t>Durante el segundo trimestre de 2025 no se reporta avance físico en la apertura de nuevas sedes, correspondiente a la meta anual. El reporte señala que la sede prevista se encuentra en etapa de viabilidad, y que en el segundo semestre se elaborará un documento técnico para definir su ubicación. Esta meta proyecta reportar cumplimiento para el 4to trimestre</t>
  </si>
  <si>
    <r>
      <t xml:space="preserve">De la sede prevista para la vigencia 2025, a la fecha se encuentra en etapa de viabilidad, con el fin de cumplir con la Resolución a No. 2025500000000451-6 de 2025, en el segundo semestre del año se elaborará  un Documento técnico de viabilidad para dos sedes regionales con las siguientes alternativas Villavicencio, Eje Cafetero, Bogotá o Cundinamarca, esto ligado a la posibilidad de espacios a cero costo para las sedes. 
</t>
    </r>
    <r>
      <rPr>
        <i/>
        <u/>
        <sz val="10"/>
        <rFont val="Calibri"/>
        <family val="2"/>
        <scheme val="minor"/>
      </rPr>
      <t>Conclusión:</t>
    </r>
    <r>
      <rPr>
        <i/>
        <sz val="10"/>
        <rFont val="Calibri"/>
        <family val="2"/>
        <scheme val="minor"/>
      </rPr>
      <t xml:space="preserve"> </t>
    </r>
    <r>
      <rPr>
        <sz val="10"/>
        <rFont val="Calibri"/>
        <family val="2"/>
        <scheme val="minor"/>
      </rPr>
      <t>Si bien el indicador no se reporta con avances físicos a la fecha, se tiene que una vez se defina la ubicación de  las nuevas sedes y su implementación, se realizará promoción de estas con miras a aumentar la presencia de la SNS en el territorio nacional he incrementar la efectividad de las funciones de inspección, vigilancia y control.</t>
    </r>
  </si>
  <si>
    <t xml:space="preserve">La periodicidad de medición de este indicador es anual, por lo tanto, en el reporte del último trimestre se reflejará el avance cuantitativo. Sin embargo, se informa el avance cualitativo logrado a 30 de septiembre, así:
Sede Villavicencio
Durante el tercer trimestre del año 2025, estos fueron los resultados de la gestión adelantada:
1) Se realizó el  Estudio de mercado en la ciudad de Villavicencio de diferentes inmuebles, con objeto de seleccionar las posibles opciones para el traslado, de acuerdo con la necesidad de la entidad.
2) Una vez establecidas dichas opciones, se solicito al contratista American KPO realizar el estudio de títulos, con objeto de establecer que los inmuebles estuvieran saneados
3) Así mismo, el contratista American KPO remite el concepto jurídico de cada uno de ellos.
4) Al momento de establecer el inmueble que cumple con todo los requerimientos técnicos y jurídicos, el contratista American KPO remite comunicación por parte del dueño del inmueble, indicando que no se exhibirá más el local con objeto de adelantar los trámites para el cambio de sede
5) Se solicita la información actualizada para la justificación y construcción del insumo de  solicitud de modificación.
6) El 30 de septiembre de 2025 se radica a la Dirección de Contratos la respectiva solicitud con todos los anexos correspondientes.
La inauguración de la sede está programada para el día jueves, 30 de octubre del año en curso, a las 2:00 p.m. </t>
  </si>
  <si>
    <t>Durante el tercer trimestre de 2025 no se reporta avance físico en la apertura de nuevas sedes, correspondiente a la meta anual. El reporte menciona los resultados de la gestión adelantada durante el tercer trimestre del año 2025.</t>
  </si>
  <si>
    <t xml:space="preserve">SEDE VILLAVICENCIO.
La inauguración de la Sede Villavicencio se realizó el día jueves, 30 de octubre de 2025. con lo cual se cumplió con el 100% de este indicador para esta vigencia.
Entre las acciones más relevantes que llevaron al cumplimiento de la meta se tienen: 
1) Se realizó el  Estudio de mercado en la ciudad de Villavicencio de diferentes inmuebles, con objeto de seleccionar las posibles opciones para el traslado, de acuerdo con la necesidad de la entidad.
2) Una vez establecidas dichas opciones, se solicito al contratista American KPO realizar el estudio de títulos, con objeto de establecer que los inmuebles estuvieran saneados
3) Así mismo, el contratista American KPO remite el concepto jurídico de cada uno de ellos.
4) Al momento de establecer el inmueble que cumple con todo los requerimientos técnicos y jurídicos, el contratista American KPO remite comunicación por parte del dueño del inmueble, indicando que no se exhibirá más el local con objeto de adelantar los trámites para el cambio de sede
5) Se solicita la información actualizada para la justificación y construcción del insumo de  solicitud de modificación.
6) El 30 de septiembre de 2025 se radica a la Dirección de Contratos la respectiva solicitud con todos los anexos correspondientes.
7) Se realiza la inauguración de la sede el jueves 30 de octubre del año 2025. </t>
  </si>
  <si>
    <t>La entidad reporta la inauguración de la Sede Villavicencio el día jueves, 30 de octubre de 2025, con lo cual se cumplió con el 100% de este indicador para esta vigencia.</t>
  </si>
  <si>
    <t xml:space="preserve">Promover y generar una cultura de transparencia a partir de la obligación de publicar  información actualizada, accesible y comprensible por medio del desarrollo de un registro sistematizado y en línea que contenga los vigilados liquidados y en liquidación para garantizar el acceso a la información pública y en atención del principio de divulgación proactiva. </t>
  </si>
  <si>
    <t xml:space="preserve">Actas de visitas de inspección y vigilancia </t>
  </si>
  <si>
    <t xml:space="preserve">Acciones de Inspección y Vigilancia ejecutadas a los prestadores priorizados durante el periodo de evaluación.  </t>
  </si>
  <si>
    <t>Número de acciones de Inspección y Vigilancia ejecutadas a los prestadores priorizados</t>
  </si>
  <si>
    <t>En el desarrollo de las funciones de inspección y vigilancia se realizaron once (11) actividades por los Departamentos:
Chocó: Siete (7) mesas de trabajo y dos (2) auditorias, así:
-Acta de mesa de trabajo del Departamento del Chocó de los siete (7) prestadores de Servicios de Salud.
-Autos de las auditorias a la ESE Ismael Roldan Valencia y la IPS Sociedad Medica Vida SAS del departamento del Chocó
Guainia: Una (1) mesa de trabajo, así:
Acta de mesa de trabajo con la ESE Hospital Intercultural Renacer del Departamento del Guainia.
La Guajira: Una (1) Auditoria, así:
Acta de auditoria a la IPS Pediatrica Pastor y Maria SAS
Así mismo, se realizaron orientaciones en las mesa de trabajo relacionadas con el Fortalecimiento de competencias respecto a las prioridades de salud pública que permitan afianzar el deber del prestador como Unidad Primaria Generadora de Datos - UPGD, así como de reiterar la responsabilidad que les asiste en el cumplimiento de las características del Sistema General de Seguridad Social en Salud, como accesibilidad, oportunidad, seguridad, pertinencia y continuidad a Prestadores de Servicios de Salud de la Guajira, Chocó, Guainia.
Se llevo a cabo el seguimiento a las actividades del plan de acción en cumplimiento a las ordenes establecidas en la estrategia “territorios vitales: Cuidando recursos, protegiendo vidas” de los Prestadores de Servicios de Salud de los Departamentos de Guainía y Chocó.</t>
  </si>
  <si>
    <t xml:space="preserve">Durante el primer trimestre de 2025 se reporta la ejecución de 11 acciones de inspección y vigilancia a prestadores priorizados, alcanzando un cumplimiento del 24% en el periodo. </t>
  </si>
  <si>
    <r>
      <t xml:space="preserve">En el periodo de seguimiento se desarrollaron acciones de Inspección y Vigilancia orientadas a evaluar el proceso integral de atención en salud de los pueblos indígenas y comunidades étnicas (Afrodescendientes y Rrom), ejecutando (15) que corresponden al 33,33% de la vigencia y consolidan un acumulado del 57,8% de actividades para la vigencia 2025, las cuales se distribuyeron así:
- Departamento de Chocó: Siete (7) Actos de mesa de trabajo con prestadores de Servicios de Salud  y dos (2) Autos de auditorías a la ESE Ismael Roldan Valencia y la IPS Sociedad Medica Vida SAS-
- Departamento de Guainía: Una (1) mesa de trabajo con la ESE Hospital Intercultural Renacer del Departamento del Guainía y una (1) Acta de auditoría a la IPS Pediátrica Pastor y María SAS
OTROS (4): se realizaron orientaciones en las mesa de trabajo relacionadas con el Fortalecimiento de competencias respecto a las prioridades de salud pública que permitan afianzar el deber del prestador como Unidad Primaria Generadora de Datos - UPGD, así como de reiterar la responsabilidad que les asiste en el cumplimiento de las características del Sistema General de Seguridad Social en Salud, como accesibilidad, oportunidad, seguridad, pertinencia y continuidad a Prestadores de Servicios de Salud de la Guajira, Chocó, Guainía.Se llevo a cabo el seguimiento a las actividades del plan de acción en cumplimiento a las ordenes establecidas en la estrategia “TERRITORIOS VITALES: Cuidando recursos, protegiendo vidas” de los Prestadores de Servicios de Salud de los Departamentos de Guainía y Chocó.
</t>
    </r>
    <r>
      <rPr>
        <i/>
        <u/>
        <sz val="10"/>
        <rFont val="Calibri"/>
        <family val="2"/>
      </rPr>
      <t>Conclusión:</t>
    </r>
    <r>
      <rPr>
        <sz val="10"/>
        <rFont val="Calibri"/>
        <family val="2"/>
      </rPr>
      <t xml:space="preserve"> El indicador tiene un comportamiento ascendente con un acumulado del 57,8% que da cuenta de la contundencia en las acciones de inspección y vigilancias adelantadas, permitiendo que los ciudadanos estén informados sobre el estado de estas entidades y puedan ejercer sus derechos y fomenta la transparencia al brindar a los ciudadanos un acceso fácil y claro a datos actualizados y comprensibles sobre las entidades de salud, permitiendo que los usuarios tomen decisiones informadas y ejerzan sus derechos basados en información confiable.</t>
    </r>
  </si>
  <si>
    <t xml:space="preserve">Durante el segundo trimestre de 2025 se reporta la ejecución de 15 acciones de inspección y vigilancia a prestadores priorizados, alcanzando un cumplimiento del 33,33% en el periodo. El acumulado anual asciende a 26 acciones (57,8%), lo cual refleja un avance progresivo hacia la meta anual. El reporte incluye detalle de las acciones realizadas y los territorios intervenidos, lo que permite verificar la trazabilidad del indicador. </t>
  </si>
  <si>
    <t>Para el tercer trimestre de la vigencia 2025, en el desarrollo de las funciones de inspección y vigilancia se realizaron ocho (8) acciones orientadas a evaluar el proceso integral de atención en salud de los pueblos indígenas y comunidades étnicas (Afrodescendientes y Rrom) en los prestadores priorizados, lo que representa un 18% frente a la meta programada (45 acciones).
Estas acciones se encuentran discriminadas de la siguiente manera:
Tres (3) auditorías: Una (1) en San Andrés, Providencia y Santa Catalina,  una (1) en Tumaco y una (1) en San José de Guaviare.
- Autos auditoría realizadas a la ESE HOSPITAL DEPARTAMENTAL DE SAN ANDRÉS PROVIDENCIA Y SANTA CATALINA, HOSPITAL SAN ANDRÉS E.S.E. TUMACO y EMPRESA SOCIAL DEL ESTADO HOSPITAL SAN JOSE DEL GUAVIARE. 
Cinco (5) mesas de trabajo (GUAJIRA)
*Acta de mesa de trabajo realizada el 11 de septiembre en el Departamento de la Guajira con 25 prestadores enfocada en el seguimiento a los planes de mejora de los prestadores priorizados ante los eventos de Interés en Salud Pública de desnutrición.
*Mesa individual el 11 de septiembre en la tarde con 4 IPS 
*Mesa individual el 12 de septiembre con 8 IPS.
*Mesa 18 de septiembre con 5 IPS
*Mesa 19 de septiembre con 5 IPS.
De esta manera, en lo corrido de la vigencia 2025, se han ejecutado 34 acciones de inspección y vigilancia orientadas a evaluar el proceso integral de atención en salud de los pueblos indígenas y comunidades étnicas (Afrodescendientes y Rrom) en los prestadores priorizados, dando como resultado un avance de cumplimiento del 75,47% frente a la meta programada (45 acciones).
De acuerdo con lo anterior, el indicador se encuentra en un rango bueno, con una tendencia lineal, este resultado se debe al cumplimiento de la ejecución de auditorías y mesas de trabajo que permitieron inspeccionar y vigilar que los prestadores de servicios de salud cumplieran con la responsabilidad que les asiste de llevar a cabo las características del Sistema Obligatorio de Garantía de la Calidad en Salud como: accesibilidad, oportunidad, seguridad, pertinencia y continuidad; orientadas a evaluar el proceso integral de atención en salud de los pueblos indígenas y comunidades étnicas (Afrodescendientes y Rrom), de conformidad con la normatividad vigente.</t>
  </si>
  <si>
    <t>Durante el tercer trimestre de 2025 se reporta la ejecución de 8 acciones de inspección y vigilancia a prestadores priorizados, alcanzando un cumplimiento del 17,78% en el periodo. El acumulado anual asciende a 34 acciones (75,56%). El reporte incluye detalle de las acciones realizadas y los territorios intervenidos.</t>
  </si>
  <si>
    <t>Nota:
La Supersalud solicitó el incremento de la meta del cuatrienio de este indicador de 170 a 297 (2023 aumento de 35 a 43, 2024 aumento de 40 a 159, mientras que 2025 y 2026 se mantienen igual en 45 y 50, respectivamente) en la sesión del Comité Sectorial de Gestión y Desempeño celebrada el 17 de diciembre de 2025, lo cual se aprobó. 
Análisis cuatrienio:
Se tiene una meta para el cuatrienio de 297 acciones de inspección y vigilancia de las cuales se realizó en 2023 (43), en 2024 (159) y en 2025 (45), para un total de 247 acciones que representan un avance acumulado del 83,16% para el cuatrienio.   
Detalle:
Durante el cuarto trimestre de la vigencia 2025, en desarrollo de las funciones de inspección y vigilancia, se ejecutaron once (11) acciones orientadas a evaluar el proceso integral de atención en salud de los pueblos indígenas y comunidades étnicas (afrodescendientes y Rrom) en los prestadores priorizados, lo cual permitió el cumplimiento de la meta de 45 acciones programada para la vigencia 2025:
Las acciones desarrolladas se discriminan de la siguiente manera:
•Cinco (5) auditorías, correspondientes a tres (3) auditorías con alcance específico realizadas en el departamento del Chocó, en los municipios de Quibdó, Istmina y Tadó, y dos (2) auditorías integrales efectuadas en Puerto Leguízamo (Putumayo) y Puerto Carreño (Vichada). Estas actuaciones incluyeron la expedición de autos de auditoría a las siguientes E.S.E.: Hospital Eduardo Santos de Istmina, Hospital San José de Tadó, Hospital Local Ismael Roldán Valencia, Hospital María Angelines de II Nivel de Atención y Hospital Departamental San Juan de Dios de Vichada.
•Un (1) requerimiento de información dirigido a la Secretaría Departamental de Salud del Chocó, relacionado con los casos de mortalidad por desnutrición en el año 2025, enfocado en el seguimiento nominal de los casos estudiados en niños y niñas menores de cinco (5) años, especialmente en lo concerniente a los Prestadores de Servicios de Salud. Dicho requerimiento fue realizado el 15 de octubre de 2025, mediante NURC 20254100102397691.
•Una (1) jornada de retroalimentación, llevada a cabo el 6 de noviembre de 2025, orientada al fortalecimiento de la atención para la prevención de la desnutrición. Para tal efecto, se convocó a los 21 prestadores de servicios de salud priorizados a una sesión virtual de socialización de la experiencia exitosa del E.S.E. Hospital San José de Maicao (La Guajira), con el objetivo de identificar oportunidades de réplica en los procesos de identificación y manejo de niños y niñas con desnutrición aguda. A esta jornada asistieron 158 participantes de las IPS convocadas.
•Una (1) jornada de fortalecimiento sectorial e intersectorial de la ruta de atención de la desnutrición aguda, realizada el 14 de noviembre de 2025 en el departamento del Chocó, en la cual participaron 176 personas pertenecientes a entidades como la Defensoría del Pueblo Regional Chocó, ICBF, EPS y cajas de compensación, así como los 21 prestadores priorizados. Adicionalmente, se contó con la participación del Ministerio de Salud y Protección Social, el Ministerio de Igualdad, el Ministerio de Vivienda y Prosperidad Social.
•Una (1) jornada de fortalecimiento de capacidades, correspondiente a la capacitación denominada “Consideraciones médico-legales en el manejo integral de la desnutrición”, desarrollada el 2 de diciembre de 2025 por el Tribunal Nacional de Ética Médica, dirigida a los prestadores de servicios de salud del departamento del Chocó. Esta actividad tuvo como propósito generar reflexiones sobre la importancia de la actuación médica ética y responsable, no solo desde el cumplimiento normativo, sino desde la protección de la vida, la dignidad y los derechos de los usuarios. En total, participaron 61 profesionales del sector salud.
•Una (1) jornada intersectorial realizada el 3 de diciembre de 2025, en el marco del plan de choque para la desaceleración de la mortalidad por desnutrición en el Chocó, en la cual se contextualizó la problemática, se analizaron las principales falencias identificadas en los prestadores primarios y complementarios, la entidad territorial y las aseguradoras, así como los resultados del seguimiento al Hospital San Francisco de Asís. Posteriormente, se establecieron compromisos de intensificación e innovación por parte de los actores intersectoriales, entre ellos el Ministerio de Salud y Protección Social, la Secretaría Departamental del Chocó, el ICBF, UNICEF, la Registraduría Nacional del Estado Civil, las alcaldías de Bojayá y Bagadó, EPS e IPS priorizadas.
•Una (1) mesa de verificación realizada el 11 de noviembre de 2025, orientada a revisar las fallas identificadas en la prestación de los servicios de salud mediante el análisis de la totalidad de las unidades de análisis de mortalidad por desnutrición en niños y niñas menores de cinco (5) años, elaboradas por la Secretaría Departamental de Salud del Chocó durante la vigencia 2025.
En consecuencia, para la vigencia 2025 se ejecutaron en su totalidad las cuarenta y cinco (45) acciones de inspección y vigilancia programadas, orientadas a evaluar el proceso integral de atención en salud de los pueblos indígenas y comunidades étnicas (afrodescendientes y Rrom) en los prestadores priorizados, alcanzando un cumplimiento del 100 % frente a la meta establecida.
Como se puede observar, este resultado se debe al desarrollo efectivo de auditorías, mesas de trabajo y jornadas de fortalecimiento, las cuales permitieron verificar que los prestadores de servicios de salud cumplieran con las características del Sistema Obligatorio de Garantía de la Calidad en Salud, tales como accesibilidad, oportunidad, seguridad, pertinencia y continuidad, en concordancia con la normatividad vigente y con enfoque en la garantía del derecho fundamental a la salud de los pueblos indígenas y comunidades étnicas.</t>
  </si>
  <si>
    <t>Durante el cuarto trimestre de 2025 se reporta la ejecución de 11 acciones de inspección y vigilancia a prestadores priorizados, alcanzando un cumplimiento del 24,44% en el periodo. El acumulado anual asciende a 45 acciones (100%). 
Se observa que al cierre de la vigencia se cumple con la meta programada.</t>
  </si>
  <si>
    <t>Ejercer Inspección y Vigilancia a la dispensación completa de fórmulas de medicamentos por parte del Gestor Farmacéutico</t>
  </si>
  <si>
    <t>Reporte del tablero de control</t>
  </si>
  <si>
    <t>Porcentaje de fórmulas de medicamentos Plan de Beneficios en Salud dispensadas de manera completa por el Gestor Farmacéutico (GF)</t>
  </si>
  <si>
    <t>(Número de fórmulas de medicamentos PBS y no PBS dispensadas en su totalidad por el GF / Número total de fórmulas de medicamentos PBS y no PBS solicitadas al GF) * 100</t>
  </si>
  <si>
    <t>Se remite un avance preliminar respecto a los principales resultados de requerimientos de información realizados a los Gestores Farmacéuticos en el 2025, el porcentaje de fórmulas de medicamentos PBS dispensadas de manera completa para los meses de enero y febrero se encuentra preliminarmente en 87.88%, para los GF que reportan información con corte al 10 de abril de 2025, es importante precisar que la información se encuentra en proceso de consolidación y análisis para ser reportada en el cuatrimestre. 
Se remite un avance preliminar respecto a los principales resultados de requerimientos de información realizados a los Gestores Farmacéuticos en el 2025, el porcentaje de fórmulas de medicamentos No PBS dispensadas de manera completa para los meses de enero y febrero se encuentra preliminarmente en 82.87%, para los GF que reportan información con corte al 10 de abril de 2025, es importante precisar que la información se encuentra en proceso de consolidación y análisis para ser reportada en el cuatrimestre.</t>
  </si>
  <si>
    <t xml:space="preserve">Durante el segundo trimestre de 2025 se reporta un cumplimiento del 82,66% en la dispensación completa de fórmulas de medicamentos por parte de los Gestores Farmacéuticos. Este valor supera la meta trimestral establecida del 75%, lo cual representa un resultado positivo. </t>
  </si>
  <si>
    <t>Para el periodo de seguimiento de los 51 Gestores Farmacéuticos que reportaron información a corte 01 de julio de 2025, se reportó un total de 81.495.616 fórmulas de medicamentos PBS y No PBS generadas, y un total de 67.250.811 de fórmulas de medicamentos PBS y No PBS dispensadas lo que equivale a 82,52%. Conclusión: el comportamiento del indicador muestra un comportamiento superior sobre la meta fijada para el trimestre, por lo que continuará promoviendo acciones para mejorar el acceso oportuno a medicamentos en procura de garantizar el bienestar de los usuarios del sistema de salud, como son la priorización de inspecciones de auditoria o verificación rápida a los a Gestores Farmacéuticos, por parte de la Delegatura cuando estos muestren comportamientos menores al 60% (críticos), en el siguiente trimestre se consolidarán los resultados de dichas acciones y se reportara el balance en los avances que se obtengan sobre los mismos.</t>
  </si>
  <si>
    <t xml:space="preserve">Durante el segundo trimestre de 2025 se reporta un cumplimiento del 82,52% en la dispensación completa de fórmulas de medicamentos por parte de los Gestores Farmacéuticos. Este valor supera la meta trimestral establecida del 75%, lo cual representa un resultado positivo. </t>
  </si>
  <si>
    <t>Se logró una ejecución de 83,25% a 31 de agosto. El corte en este caso es a 31 de agosto porque los Gestores Farmacécuticos reportan la información de manera bimestral, motivo por el cual, la información de septiembre, estará disponible una vez se entregue el avance del bimestre septiembre-octubre de 2025, esto es, en el mes de noviembre.   
Frente al avance a agosto de 2025, se han generado un total de 127.353.000 fórmulas de medicamentos PBS y No PBS, de las cuales se han dispensado 106.027.331 fórmulas completas, lo que representa el 83,25% de las fórmulas de medicamentos PBS y No PBS solicitadas en el periodo, superando la meta propuesta para la vigencia 2025, Estos datos representan a 51 gestores farmacéuticos que a la fecha de corte reportan información. 
Este seguimiento permitió generar alertas de riesgos que derivaron en acciones particulares de supervisión: 5 auditorías y 7 visitas de verificación rápida a establecimientos farmacéuticos, con miras a evidenciar situaciones que afectan la entrega completa de las fórmulas de medicamentos y así generar acciones de mejoramiento para proteger el derecho de los usuarios al acceso oportuno a los medicamentos.</t>
  </si>
  <si>
    <t xml:space="preserve">Durante el tercer trimestre de 2025 se reporta un cumplimiento del 83,25% en la dispensación completa de fórmulas de medicamentos por parte de los Gestores Farmacéuticos. Este valor supera la meta trimestral establecida del 75%, lo cual representa un resultado positivo. </t>
  </si>
  <si>
    <t xml:space="preserve">La Supersalud solicitó el incremento de la meta de este indicador en la sesión del Comité Sectorial de Gestión y Desempeño celebrada el 17 de diciembre de 2025, lo cual se aprobó, de la siguiente manera:
Meta 2024: Aumenta de 60% a 95%.
Meta 2025: Aumenta de 75% a 100%.
Meta 2026: Aumenta de 85% a 100% .
Análisis cuatrienio:
Las metas, ejecuciones y cumplimientos desagregados del cuatrienio para este indicador, son:
2023: Meta 0%, no tenía meta asignada porque inicia medición a partir del año 2024.
2024: Meta 95%,con ejecución del 89% para un cumplimiento del 93,68%.
2025: Meta 100%, con ejecución 84,31%.     
Detalle:
En cuanto al avance 2025, se han generado un total de 177.501.207 fórmulas de medicamentos PBS y No PBS, de las cuales se han dispensado 149.660.694 fórmulas completas, lo que representa el 84,31% de las fórmulas de medicamentos PBS y No PBS solicitadas en el periodo, dejando de dispensar completas un total de 27.840.513 fórmulas, encontrándose por debajo de la meta propuesta para la vigencia 2025 (100%).
Estos datos representan a 54 gestores farmacéuticos que a la fecha de corte reportan información. Este seguimiento permitió generar alertas de riesgos que derivaron en acciones particulares de supervisión: 5 auditorías y 5 visitas de verificación rápida a establecimientos farmacéuticos, con miras a evidenciar situaciones que afectan la entrega completa de las fórmulas de medicamentos y así generar acciones de mejoramiento para proteger el derecho de los usuarios al acceso oportuno a los medicamentos.
Las visitas de verificación rápida se hicieron a los siguientes Gestores Farmacéuticos: NEUROMÉDICA S.A.S, EVE DISTRIBUCIONES SAS, EVEDISA, DROGUERIAS Y FARMACIAS CRUZ VERDE S.A.S, MEDISFARMA S.A.S y DISTRIBUCION DE MEDICAMENTOS DISTRIMEDV S.A.S.
Las auditorías se efectuaron a los siguientes Gestores Farmacéuticos: DISTRIBUIDORA COLOMBIANA DE MEDICAMENTOS Y TECNOLOGÍAS EN SALUD SAS - DISCOLMETS SAS, MARCAZSALUD RC SAS, MENNAR S.A.S, INSERCOOP, DISTRIBUIDORA COLOMBIANA DE MEDICAMENTOS Y TECNOLOGÍAS EN SALUD SAS - DISCOLMETS SAS.
Plan de Choque:
Ahora bien, con el propósito de mejorar los resultados, la Supersalud está implementando un plan de choque para medicamentos no sólo dirigido a los Gestores Farmacéuticos sino también a los demás actores en el marco de la garantía del derecho a la salud, cuyo objetivo y el alcance son los siguientes:
Objetivo del Plan de Choque: 
Subsanar fallas y procurar la garantía del derecho a la salud  implicando a todos los actores del Sistema General de Seguridad Social en Salud, EPS, IPS, Gestores Farmacéuticos y autoridades mediante una estrategia institucional de 8 meses, desde diciembre de 2025, con impacto a nivel nacional. 
Alcance del Plan de Choque: 
Protección del derecho a la salud de los usuarios con acciones de inspección, vigilancia y control a los sujetos vigilados, en el marco de las competencias establecidas en el Decreto 1080 de 2021.
En ese mismo sentido, la Supersalud está desplegando las siguientes acciones de inspección y vigilancia para que se incremente el porcentaje de fórmulas de medicamentos Plan de Beneficios en Salud que se dispensan de manera completa a los usuarios por los Gestores Farmacéuticos:  
• Identificar y establecer estrategias conjuntas para asegurar el pago de la deuda a los Gestores Farmacéuticos, por lo cual se proponen alternativas como la inclusión del giro directo en el plan de estabilización de pagos requerido a las EPS intervenidas.
• Asegurar la respuesta de fondo a las PQR, evidenciando solución de la causa, con el fin de reducir su incidencia. 
• Asegurar el acompañamiento al avance en la estrategia de compra conjunta de medicamentos. 
• Asegurar el seguimiento al plan de choque a medicamentos, junto con los planes de mejora y compromisos concertados con los Gestores Farmacéuticos objeto de inspección.  </t>
  </si>
  <si>
    <t>Durante el cuarto trimestre de 2025 se reporta un cumplimiento del 84,31% en la dispensación completa de fórmulas de medicamentos por parte de los Gestores Farmacéuticos. Dando como resultado un acomulado del 84,31%</t>
  </si>
  <si>
    <t>Diseñar e implementar proyectos asociados al Modelo de Gobierno y Gestión de Datos e Información para la Superintendencia Nacional de Salud</t>
  </si>
  <si>
    <t xml:space="preserve">Informe de implementación de los proyectos asociados o acto administrativo </t>
  </si>
  <si>
    <t>Proyectos asociados al Modelo de Gobierno y Gestión de Datos e Información implementado</t>
  </si>
  <si>
    <t xml:space="preserve">Número de proyectos implementados asociados al Modelo de Gobierno y Gestión de Datos e Información </t>
  </si>
  <si>
    <t xml:space="preserve">Como resultado de la gestión adelantada durante el primer trimestre de la vigencia en curso, y teniendo en cuenta los compromisos adquiridos por la Superintendencia - Subdirección de Analítica, se avanzó en: 
Realización de los insumos técnicos de la etapa precontractual para continuar con la ejecución del Programa de Gobernanza y el inicio del Programa de Inteligencia de Negocios, proyecto adelantado con la Universidad de Antioquia, los cuales están en revisión por parte de la Dirección de Contratación de la Superintendencia Nacional de Salud. </t>
  </si>
  <si>
    <t>No se reporta avance de la acción</t>
  </si>
  <si>
    <r>
      <t xml:space="preserve">Durante el periodo de seguimiento de 2025 se realizaron actividades para garantizar la definición del Modelo de Gobernanza y Gestión de Datos e Información, a traves de los Programas de Inteligencia de Negocios y Programa de Gobernanza, dentro de las cuales se realizaron 15 actividades así:
- Socialización Flujograma Gestionar Analítica de datos e información (1)
- Base Única de Vigilados actualizada (1)
- Documentos Reglas de Negocio e Integración de Datos actualizado (1)
- Catálogo de Datos Abiertos actualizado (2)
- Informes Validación de mallas - Archivos Tipo (2)
- Reporting Services gestionados y actualizados (3) actividad mensual
- Informes Cartera y otros financieros de vigilados (1)
- Informe UIAF (1)
- Tableros de Mando gestionados y actualizados (2)
- Script (1)
</t>
    </r>
    <r>
      <rPr>
        <i/>
        <u/>
        <sz val="10"/>
        <rFont val="Calibri"/>
        <family val="2"/>
        <scheme val="minor"/>
      </rPr>
      <t xml:space="preserve">Conclusión: </t>
    </r>
    <r>
      <rPr>
        <sz val="10"/>
        <rFont val="Calibri"/>
        <family val="2"/>
        <scheme val="minor"/>
      </rPr>
      <t>pese a que aún no se han implementado los proyectos previstos para la vigencia, se vienen construyecto los insumos necesarios a traves del contrato 116-2025 suscrito con la Universidad de Antioquia, donde la mayor parte de las actividades se tienen previstas para el segundo semestre del año 2025 con el fin de lograr la implementación de los programas antes mencionados.</t>
    </r>
  </si>
  <si>
    <t xml:space="preserve">Durante el segundo trimestre de 2025 no se reporta avance cuantitativo en la implementación de proyectos asociados al Modelo de Gobierno y Gestión de Datos e Información, manteniéndose el cumplimiento en 0%. Si bien se evidencia una serie de actividades técnicas y de preparación que respaldan el proceso (socialización, actualización de catálogos, informes, etc.), estas no constituyen implementación formal según lo definido en el indicador. </t>
  </si>
  <si>
    <t>Se encuentra en ejecución el contrato 116 de 2025 por valor de $1,634,000,000 con avance técnico del 50%. Este contrato tiene dos proyectos independientes que hacen parte de dos programas y el Objeto es: Desarrollar e Implementar el Programa de Gobernanza de Datos en las etapas restantes de diseño y arquitectura, implementación, y operación y control, y el Programa de Inteligencia de Negocios y Analítica de la Superintendencia Nacional de Salud 
ALCANCE: Terminar de desarrollar e implementar las etapas restantes del programa de Gobernanza de Datos, iniciado en el 2024: 
Fase 3: Arquitectura y Diseño en las subfases y actividades restantes no desarrolladas en el Contrato 131 de 2024 Subfase 3.1. actividad 3.1.3. para identificar herramientas y tecnología que apoye las capacidades de la GoD, subfases: 
	Subfase 3.2, Definición de Marcos de operación, 
	Subfase 3.3, Formalización del compromiso y flujo de trabajo 
	Fase 4: Implementación (implantación) 
	Fase 5: Operación y Cambio 
* Desarrollar e Implementar el Programa de Inteligencia de Negocios de la Superintendencia Nacional de Salud: 
	Fase 1 Estructuración 
	Fase 2 Desarrollo 
	Fase 3 Despliegue 
	Fase 4 Implementación, operación, seguimiento y evaluación 
En alistamiento insumos contratación prestación de servicios para ejecutar en el año 2025 cuyo objeto son: 
* Prestar servicios profesionales para avanzar en la formulación del Plan Estadístico Institucional y en la preparación para la certificación de las operaciones estadísticas de la Superintendencia Nacional de Salud. YAMIT JULIANA TOVAR
*Prestar servicios profesionales para avanzar en el desarrollo de los mecanismos de la Política de Gestión de la Información Estadística para la Superintendencia Nacional de Salud. HERNANDO TRILLEROS.</t>
  </si>
  <si>
    <t>Para el tercer trimestre de 2025 se reporta avance cuantitativo de 1 en la implementación de proyectos asociados al Modelo de Gobierno y Gestión de Datos e Información, llegado a un cumplimiento del 33,33%.  Se recomienda tomar las acciones necesarias para cumplir lla meta establecida.</t>
  </si>
  <si>
    <t xml:space="preserve">Para el análisis de este indicador se debe tener en cuenta que en el tercer trimestre se reportó el avance parcial de los proyectos 1 y 2, los cuales fueron ejecutados y cumplidos en su totalidad al finalizar la vigencia 2025. 
A continuación se detallan las acciones realizadas frente a cada uno de los tres proyectos trazados como meta, así: 
Proyecto 1
Nombre del proyecto: Desarrollar e Implementar el Programa de Gobernanza de Datos Fases 3, 4 y 5, por el contrato 116 de 2025 (las fases 1 y 2 fueron objeto del contrato 131 de 2024).
% avance cuantitativo del proyecto: 100%:
Justificación:
Con base en el trabajo realizado en 2024 en las fases de establecmento del compromiso, formulación de la estrategia e inicio de la fase de arquitectura y diseño, a diciembre de 2025 se completaron las fases restantes de Fase 3: Arquitectura y Diseño Fase 4: Implementación (implantación) Fase 5: Operación y Cambio. dentro del desarrollo e implementación de la política y el programa de Gobernanza de datos de la Entidad:
- Se definieron las bases para la generación de capacidad tecnológica en Gobernanza de datos.
- Con base en el avance en la formulación de la Política general de Gobernanza de Datos, se avanzó en las propuestas iniciales para las polítcas específicas de gobernanza sobre la gestión de i. Seguridad, privacidad y confidencialidad, ii. Disponibilidad, y acceso a datos e interoperabilidad, iii. Integración e integridad, iv. Consistencia y calidad, v. Uso y usabilidad de DATOS en la SNS.
- Se sometió a evauación y aprobación la política general de gobernanza de datos en el CIGD, y además se presentó el acto normativo para revisión y ajustes por la Dirección Jurídica, y se remitió para firma del señor superintendente.
- Se avanzó en la definición de los procesos del programa: PROCESOS MISIONALES TRANVERSALES de la gobernanza de datos: i. Proceso de ejercicio de autoridad, ii Proceso de ejercicio de Control, iii. Proceso de direccionamiento de la transformación digital, iv. Mapeo de iniciativas de gestión de datos en las 5 áreas anteriores, y PROCESO ADMINISTRATIVO del programa: v. Proceso de gestión del programa de gobernanza de datos.
- Se generaron las versiones iniciales del modelo de operación del programa de gobernanza de datos, las funciones de los cuerpos colegiados y stewards en el nivel operativo.
- Para la generación de capacidad del talento humano, se Diseñó, desarrolló y ejecutó el curso de gestión de programas y proyectos, con metodologias clásicas como de metodologías ágiles.
- danto cuenta de la capacidad específica en gobernanza de datos, se reconfiguró a autoaprendizaje el curso de Fundamentos de gobernanza de datos de 2024, y se diseñó, desarrolló y ejecutó el curso de gobernanza de datos (para stewards).
- En capacidad tecnológica se aplicó la metodologia para la evaluación y selección de la plataforma tecnológica que dio mejor cuenta de lo requerimientos y requisitos del programa en términos de procesos
- Se definió la hoja de ruta de detalle del programa
- Se definó el plan de Roll out del programa
- Se definió el plan de manejo del cambio y de comunicacione en el corto, medio y largo plazo, para el programa (e inciativas subsidiarias como al de BI&amp;A)
- Se definió el plan de sostenimiento del programa
_ se definieron los indicadores de desempeño del programa para seguimiento de la operación
- Se hizo el alistamiento de Monitoreo de la operación, de reportes cuantitativos, y de evacluaión de seguimiento y sostenibilidad.
Proyecto 2
Nombre del proyecto: Desarrollar e Implementar el Programa de Inteligencia de Negocios de la Superintendencia Nacional de Salud (segundo componente del contrato 116 de 2025)
% avance cuantitativo del proyecto: 100% 
Justificación:
Se logró la ejecución completa del proyecto para el desarrollo e implementación del programa de BI&amp;A-CoE: Fase 1 Estructuración Fase 2 Desarrollo Fase 3 Despliegue Fase 4 Implementación, operación, seguimiento y evaluación: Se lograron los siguientes avances en la GENERACIÓN DE CAPACIDAD INSTITUCIONAL en el tema EN LOS TRES COMPONENTES DE TRANSFORMACIÓN DIGITAL (personas, tecnología y procesos):
- Se desarrolló el caso de negocio del programa de inteligencia de negocios y analítica, con su orientación a centro de excelencia, por lo que se adopta la notación de BI&amp;A-CoE, y con una base sólida de adopción de normas, estándares y mejores prácticas, nacionales e internacionales
- Se formularon primeras versiones de los procesos estratégicos de generación de valor y posicionamiento
- Se formularon versiones iniciales para los procesos tácticos de gestión de la ingraestructura (gestión de capitales humano, tecnológico y financiero), y el de gestión funcional (gestión de proyectos, integración de proyectos para la eficiencia, integración estratégico, táctico y operativa)
- Se formularon versiones inciales de procesos operativos (SOP-Standard Operative Procedures- para los difenetes pasos de entradas, procesmiento y salidas de los proyectos de desarrollos analíticos.
- Se realizaron las iteraciones relacionadas con el desarrollo de las versiones definitivas de lo descrito anteriormente.
- Para la generación de capacidad tecnológica, se revisaron diferentes tipos de plataforma, como de herramientas complementarias dando cuenta de los procesos del BI&amp;A-CoE (requerimientos)
- Se diseñó, desarrollo, y ejecutó el curso de Inteligencia de Negocios y Analítca, para la generación de capacidad en el talento humano
Se formuló, desarrolo, implementó y aplicó un modelo de evaluación de la madurez en BI&amp;A, con base en el cual se hizo el análisis de brecha, para la formuñación del plan y hoja de ruta estratégicos del programa, al lado de su visión y mision.
- Se generaron los contenidos de Comunicación y gestión del cambios para el programa, como iniciativa derivada de la gobernanza de datos.
Proyecto 3
Nombre del proyecto: Implementación de la Política de Gestión de la Información Estadística
% avance cuantitativo del proyecto: 100% 
Justificación:
En diciembre se aprobó y publicó el procedimiento Gestión de Información Estadística de acuerdo con los parámetros establecidos por la OAP (Sistema Integrado de Gestión), al igual que:
•Contratación de dos OPS por $71.093.972, para la formulación del Plan Estadístico Institucional (PESI), la preparación para la certificación de las Operaciones Estadísticas (OOEE) y el desarrollo de los mecanismos de la PGIE.
•Elaboración y socialización del Procedimiento de Gestión de Información Estadística (PRGIE), aprobado y publicado por parte de la Oficina Asesora de Planeación.
•Revisión del procedimiento de Formular y Gestionar el Plan Estadístico Institucional PESI.
•Registro de la primera Operación Estadística (PQRS) de la SNS, en SICODE del DANE. 
•Participación en reuniones con Delegaturas y Direcciones en calidad de los archivos tipos, para generar análisis para el fortalecimiento de registros administrativos (RRAA).
•Diseño de la metodología para el fortalecimiento de RRAA, la metodología para la anonimización de bases de datos, y una propuesta de actualización del Plan estadístico institucional.
•Formación de 5 de funcionarios en Auditoría de Operaciones Estadísticas "Auditor NTC PE 1000 2020" - DANE. 
•Realización de acciones que condujeron a cerrar las Brechas del FURAG que se tenían para cumplir al 31/12/2025. </t>
  </si>
  <si>
    <t>Para el cuarto trimestre de 2025 se reporta avance cuantitativo de 2 en la implementación de proyectos asociados al Modelo de Gobierno y Gestión de Datos e Información, con un cumplimiento del 66,67%.  paara un total cuantitativo de 3 que equivale al 100%, se observa que al cierre de la vigencia se cumple con la meta programada.</t>
  </si>
  <si>
    <t>Diseñar e implementar lineamientos asociados al Sistema de gestión de la innovación y gestión del conocimiento para la Superintendencia Nacional de Salud</t>
  </si>
  <si>
    <t xml:space="preserve">Documento con los lineaminetos </t>
  </si>
  <si>
    <t xml:space="preserve">Lineamientos asociados al Sistema de Gestión del Conocimiento y la Innovación de la Superintendencia Nacional de Salud diseñado, implementado y evaluado </t>
  </si>
  <si>
    <t xml:space="preserve">Número de lineamientos cumplidos del sistema (modelo) de innovación y gestión del conocimiento </t>
  </si>
  <si>
    <t xml:space="preserve">Como resultado de la gestión adelantada durante el primer trimestre de la vigencia en curso, y tenieno en cuenta los compromisos adquiridos por la Superintendencia - Subdirección de Analítica, se avanzó en: 
1. Diseño, exposición y aprobación por parte del Comité Directivo de la estrategia de transferencia del conocimiento, la cual tiene como objetivo mitigar la fuga del conocimiento con la transición del personal de la entidad; para ser implementada durante este periodo de tiempo de evaluación. 
2. Primera sesión del Equipo Técnico de Apoyo a la Gestión de Inovación y del Conocimiento. 
3. Implementación del formato PEFT52 Transferencia del Conocimiento, para ser diligenciado por parte de todos los colaboradores de la entidad: https://docs.supersalud.gov.co/PortalWeb/planeacion/AdministracionSIG/PEFT52.docx 
4. Elaboración de tablero de control para el análisis de los resultados obtenidos a partir del ejercicio de diligenciamiento del formulario de Transferencia de Conocimiento. 
5. Estructuración de los repositorios de información para cada una de las dependencias y grupos de trabajo, con el fin de consignar los productos finales en éstos. </t>
  </si>
  <si>
    <t xml:space="preserve">Durante el primer trimestre de 2025 se reporta un avance  del 50% en la implementación de lineamientos del Sistema de Gestión del Conocimiento y la Innovación. </t>
  </si>
  <si>
    <r>
      <t xml:space="preserve">Se ha logrado la implementación de 2 nuevos lineamientos del SGIGC de los 8 previstos para la vigencia, que corresponde a Gestión del conocimiento, y un segundo a Identificación y analisis de poryectos de innovación, con lo cual se logra un avance del 75% para la vigencia 2025; en cuanto a las acciones mas relevantes realizadas se encuentran: 
- Realización de WORKSHOPS TERRITORIALES en las Direcciones regionales Andina y Occidente, donde se identificaron técnicamente necesidades y proyectos que aportan a la innovación, capacitación y fortalecimiento de habilidades sobre innovación y gestión del conocimiento
- Acercamiento con el HUBiEX de la Universidad el Bosque, en el marco del MOU, para dar inicio al proyecto que le permita a la entidad automatizar el proceso de PQRS mediante Inteligencia Artificial. 
- Continuación de la implementación de la estrategia de Gestión del Conocimiento con el fin de mitigar la fuga del conocimiento, a traves de repositorios de información y el primer mapa del conocimiento de la entidad de clasificación  "Información de reserva".
- Identificación, analisuis y evaluación de planes, proyectos e ideas que se generen del SGI.
- Diseñó programa de Gestión del Conocimiento y fomentó de la generación de foros y espacios de innovación abierta con otras entidades y grupos de interés. 
</t>
    </r>
    <r>
      <rPr>
        <i/>
        <u/>
        <sz val="10"/>
        <rFont val="Calibri"/>
        <family val="2"/>
        <scheme val="minor"/>
      </rPr>
      <t>Conclusión:</t>
    </r>
    <r>
      <rPr>
        <sz val="10"/>
        <rFont val="Calibri"/>
        <family val="2"/>
        <scheme val="minor"/>
      </rPr>
      <t xml:space="preserve"> el comportamiento ascendente del indicador se encuentra ligado a la oportuna realización de actividades programadas, y con un avance del 75% para la vigencia solo queda pendientes 2 de los lineamientos previstos para Sistema de Gestión del Conocimiento y la Innovación de la SNS para 2025,  con lo cual se busca mejorar la calidad y eficiencia del Sistema General de Seguridad Social en Salud (SGSSS), impactando positivamente a los usuarios, a través de la optimización de procesos, la promoción de la innovación y la gestión efectiva del conocimiento, lo que se traduce en una mejor prestación de servicios de salud y una mayor satisfacción de los usuarios.</t>
    </r>
  </si>
  <si>
    <t xml:space="preserve">Durante el segundo trimestre de 2025 se reporta un avance de 2 lineamientos que el porcentaje acumulado es  del 75% en la implementación de lineamientos del Sistema de Gestión del Conocimiento y la Innovación. </t>
  </si>
  <si>
    <t>Para el tercer trimestre del año se tiene un avance de 6,8 lineamientos de 8 que se tienen como meta para la vigencia 2025. Estos 6,8 lineamientos se han logrado debido al desarrollo de 15 actividades de un total de 22 programadas para el año.
Así mismo, se avanzó en el relacionamiento con SENATIC para generar una alianza estratégica orientada a la formación de los funcionarios de la SNS.</t>
  </si>
  <si>
    <t xml:space="preserve">Durante el tercer trimestre de 2025 se reporta un avance de 6,8 lineamientos que el porcentaje acumulado es  del 85% en la implementación de lineamientos del Sistema de Gestión del Conocimiento y la Innovación. </t>
  </si>
  <si>
    <t>Para el último trimestre, se relaciona el cumplimiento de 7 lineamientos en su totalidad y el avance parcial de 1 lineamiento. A continuación se especifican las acciones adelantadas frente a cada lineamiento: 
Lineamiento 1. Formular estrategias para programa de habilidades blandas para fortalecer la cultura de la innovación (cumplido)
Para este indicador se avanzó En el marco del Sistema de Gestión de Innovación, se retomó la relación con SENATIC – una iniciativa entre MINTIC1 / OIT2/ SENA3 potenciar la formación por competencias en tecnologías de la información y contribuir al cierre de la brecha digital en el país. 
Este es un programa de formación en diversos temas tecnológicos, digitales y con aptitudes blandas, 
que busca fortalecer las competencias de los funcionarios de la Superintendencia Nacional de Salud  en temáticas como: 
1. Tecnologías Emergentes.
2. Experiencia Digital.
3. Gestión de Proyectos.
4. Introducción a las tecnologías.
5. Lenguaje de programación
Durante el mes de septiembre se sostuvo la primera mesa de trabajo con la representante de esta alianza, la Dirección de Innovación y Desarrollo y la Dirección de Talento Humano vía TEAMS. 
El día 11 de noviembre se hizo el lanzamiento oficial en la sede principal de la Superintendencia y se hizo socialización por medio del correo electrónico, SUPERBOLETÍN. 
Lineamiento 2. Identificar, analizar y evaluar planes, proyectos e ideas que se generen del SGI (cumplido)
Durante los meses de abril, mayo, septiembre, octubre, noviembre y diciembre se ejecutó la ESTRATEGIA TERRITORIAL denominada WORKSHOPS TERRITORIALES, en la cual se visitaron a ocho (8) direcciones regionales adelantando talleres prácticos y vivenciales con el fin de identificar necesidades territoriales y así mismo co-crear posibles soluciones las cuales se transformarán en proyectos para generar un "BANCO DE PROYECTOS" para la vigencia 2026. 
Lineamiento 3. Fomentar la generación de foros y espacios de innovación abierta con otras entidades y grupos de interés (cumplido)
Durante los meses de abril, mayo, septiembre, octubre, noviembre y diciembre se ejecutó la ESTRATEGIA TERRITORIAL denominada WORKSHOPS TERRITORIALES, en la cual se visitaron a ocho (8) direcciones regionales adelantando talleres prácticos y vivenciales con el fin de identificar necesidades territoriales y así mismo co-crear posibles soluciones las cuales se transformarán en proyectos para generar un "BANCO DE PROYECTOS" para la vigencia 2026.
Así mismo, los días 24 y 25 de octubre, la Supersalud adelantó la segunda versión de la Hackaton 2025 con el apoyo de la UNICAFAM en la cual se fomentó un espacio de Innovación Abierta y creación de soluciones. 
Lineamiento 4. Diseñar el programa de gestión de conocimiento (cumplido)
Para este indicador durante el primer semestre se diseñó y avaló el PROGRAMA DE GESTIÓN DEL CONOCIMIENTO DE LA SUPERSALUD, el cual dio orientación sobre la implementación de la política pública GESCO+I con actividades puntuales y concretas para ser ejecutadas durante el segundo semestre de la vigencia 2025. 
Lineamiento 5. Generar estrategia de cierre de brechas de necesidades del conocimiento alineadas a la metodología de función pública (cumplido)
Durante el segundo semestre de la presente vigencia, en compañía de la Oficina Asesora de Planeación se gestionó la identifcación de brechas y elaboración de cronograma de actividades para hacer el cierre de éstas, es importante mencionar que la ejecución de las mismas se ha venido desarrollando conforme a lo programado.
Lineamiento 6. Fortalecer los repositorios de información para almacenar y compartir información en la entidad (cumplido)
En el marco de las acciones diseñadas y ejecutadas para mitigar la fuga de conocimiento en la transición de personas, desde la Dirección de Innovación y Desarrollo se estructuraron y pusieron a dispoción de la entidad los REPOSITORIOS DE INFORMACIÓN INSTITUCIONALES para estandarizar un poco el control y accesibilidad de la información producida por las dependencias de la entidad: https://supersalud.sharepoint.com/teams/Gestiondelconocimiento/Shared%20Documents/Forms/AllItems.aspx
Lineamiento 7. Generar estrategia de capacitación y sensibilización en gestión del conocimiento (cumplido)
Durante los meses de abril, mayo, septiembre, octubre, noviembre y diciembre se ejecutó la ESTRATEGIA TERRITORIAL denominada WORKSHOPS TERRITORIALES, en la cual se visitaron a ocho (8) direcciones regionales adelantando talleres prácticos y vivenciales con el fin de identificar necesidades territoriales y así mismo co-crear posibles soluciones las cuales se transformarán en proyectos para generar un "BANCO DE PROYECTOS" para la vigencia 2026.
Lineamiento 8. Fortalecer y formalizar la unidad de I+D+I como centro reconocido por Minciencias (incumplido)
Desde la Subdirección de Metodologías e Instrumentos de Supervisión y la Dirección de Innovación y Desarrollo, durante la vigencia 2025 se avanzó en la formalización del GRUPO DE INVESTIGACIÓN, se trabajó en el acto administrativo que adopta de manera formal esta iniciativa, sin embargo, se aclara que debido a la alta rotación del equipo directivo, en especial de la Dirección Jurídica y la Dirección de Innovación y Desarrollo, la firma de este acto se dificultó, dado que en cada cambio de director se emitían recomendaciones y ajustes adicionales.</t>
  </si>
  <si>
    <t>Durante el cuarto trimestre de 2025 se reporta un avance de 7 lineamientos que el porcentaje acumulado es del 87,50% en la implementación de lineamientos del Sistema de Gestión del Conocimiento y la Innovación. sobre la meta anual establecida de 8 lineamientos.</t>
  </si>
  <si>
    <t xml:space="preserve">Informe que sustente el numero de fases Alcanzadas/ Número de fases Programas </t>
  </si>
  <si>
    <t>Registro sistematizado con  información pública de los vigilados liquidados y en liquidación.</t>
  </si>
  <si>
    <t>Número de fases alcanzadas  /  número de fases  programadas * 100</t>
  </si>
  <si>
    <t>Durante el primer trimestre se ejecutaron las dos fases programadas: 
1,Se hizo la presentación de las acreencias en las entidades que se encuentran en proceso liquidatorio activo.. 
2. Con el fin de formalizar estos informes de cara al vigilado y poder mantener actualizada la base del tablero de control, se presentará propuesta a la DID para crear estos informes dentro de la circular externa de actualización a los FT.</t>
  </si>
  <si>
    <t xml:space="preserve">Durante el primer trimestre de 2025 se reporta un avance del 113,33% en la implementación de fases del sistema de información pública para vigilados liquidados y en liquidación. </t>
  </si>
  <si>
    <t>Para el periodo de seguimiento se dio continuidad a la implementación de las dos Fases del Sistema para los Liquidados y En Liquidación, donde para el periodo de seguimiento se realizo la reunión prevista para la presentación de la propuesta a la Dirección de Innovación y Desarrollo para crear informes dentro de la circular externa de actualización a los Archivo Tipo FT.
Conclusión: Se tiene que el porcentaje de ejecución acumulado del 85% de las dos Fases previstas para el cuatrienio, sin embargo por la coyuntura de la rotación de personal que se viene presentando con ocasión del concurso se mantendra en dicho porcentaje de avance hasta tanto se concluya la etapa de  capacitación del nuevo personal para retomar y concluir el proceso  de consolidación de la herramienta.</t>
  </si>
  <si>
    <t xml:space="preserve">Durante el segundo trimestre de 2025 se reporta un avance del 113,33% en la implementación de fases del sistema de información pública para vigilados liquidados y en liquidación. </t>
  </si>
  <si>
    <t xml:space="preserve">Se efectuó reunión el día 25 de septiembre de 2025. 
Participantes: Reunión entre la profesional especializada, Sandra Yolima Gómez Contreras de la Oficina de Liquidaciones, con los profesionales especializados de la Subdirección de Analítica, Daniel Trillos Navarro y Hernán Burbano Díaz.  
El objetivo de la reunión, de acuerdo con la solicitud realizada por la Oficina de Liquidaciones, es iniciar la fase 2 para actualizar el tablero de liquidaciones, incorporando nueva información. En este sentido, desde la Oficina de Liquidaciones se muestra el archivo con información financiera relevante para incluir en el tablero y que hace parte de los procesos de liquidación en curso o finalizados. Por parte de la Subdirección de Analítica, se indica la importancia de documentar los aspectos técnicos y metodológicos de este tablero, tanto para la información que actualmente se tiene como la segunda fase de construcción y actualización. 
En este sentido, a manera de compromisos se estableció:
1. Oficina de liquidaciones: remitir el archivo para crear un nuevo panel de visualización en el tablero actual. 
2. Subdirección de Analítica: revisar la documentación que se tiene del tablero, para que se revise entre las dos áreas y se ajuste con la fase dos de ese tablero. </t>
  </si>
  <si>
    <t xml:space="preserve">Durante el tercer trimestre de 2025 se reporta un avance del 113,33% en la implementación de fases del sistema de información pública para vigilados liquidados y en liquidación. </t>
  </si>
  <si>
    <t>En relación con el indicador “Registro Sistematizado con información pública de los liquidados vigilados y en liquidación”, a continuación se describen i) las fases previstas para dar cumplimiento a esta actividad, ii) el estado de avance con corte a 31 de diciembre de 2025, y iii) las actividades pendientes y la fecha de finalización prevista, así:
La Oficina de Liquidaciones ha decidido implementar un Tablero de Control en Power BI, el cual se actualizará mensualmente. Este tablero está diseñado para ejecutarse en dos fases:
1. Primera Fase. Ejecutada en un 100% y está compuesta por:
a) Base de datos de las entidades liquidadas y en liquidación ordenadas por la SNS.
b) Base de datos de  las entidades liquidadas y en liquidación No ordenadas por la SNS.
Dicha información se puede visualizar por municipios en el mapa de Colombia.
De las EPS en liquidación por Intervención Forzosa Administrativa para Liquidar (IFAL), se puede visualizar:
c) Información Financiera saldo a corte de Activos y Pasivos
d) Avance de cronograma de liquidación por hitos.
2.  Segunda Fase: Esta Fase está en proceso de desarrollo con un avance del  90%. La misma esta compuesta por:
1. Información del Saldo a Corte de las Acreencias, calificadas, graduadas y pagadas de los procesos de EPS en intervención forzosa administrativa para liquidar IFAL en liquidación.
A esta fase le falta ajustar la ventana de visualización de la información según reunión con DID para que sea más grafica, y actualizar el ABC de dicho tablero de control incorporando esta segunda fase. 
Por lo tanto, el total del avance del indicador al finalizar la vigencia 2025 es del 95% y se tiene previsto que la meta se cumpla en un 100% antes del mes de mayo de 2026.</t>
  </si>
  <si>
    <t xml:space="preserve">Durante el cuarto trimestre de 2025 se reporta un avance del 95% para un porcentaje de cumplimiento de la meta del 126,67% en la implementación de fases del sistema de información pública para vigilados liquidados y en liquidación. </t>
  </si>
  <si>
    <t>Impulsar acciones de inspección y vigilancia tendientes a monitorear las responsabilidades de los generadores, recaudadores y administradores de recursos y generar alertas que contribuyan a la sostenibilidad financiera del sistema.</t>
  </si>
  <si>
    <t xml:space="preserve">Informe Trimestral de eficiencia en la gestión de alertas </t>
  </si>
  <si>
    <t>Porocentaje de alertas generadas en desarrollo de las acciones de IV a generadores, recaudadores y administradores de recursos del SGSSS.</t>
  </si>
  <si>
    <t>Gestiones realizadas a las alertas generadas en el informe del trimestre anterior" / Total de alertas encontradas en el informe del trimestre anterior</t>
  </si>
  <si>
    <t xml:space="preserve">Se realiza informe de seguimiento a las alertas generadas en las acciones de Inspección y Vigilancia a Generadores, Recaudadores y Administradores de recursos del SGSSS.
En el informe, Frente a cada alerta que se encuentra abierta, se relacionan las acciones que se han realizado para su seguimiento o supervisión.
Puede evidenciarse que para cada una de las 30 alertas encontradas hay acciones de supervisión o seguimiento generadas, es decir, se tiene el 100% de cumplimiento.
Se aclara que este indicador es acumulativo, es decir, en cada trimestre se tiene en cuenta las alertas que continúen abiertas del trimestre anterior más las nuevas que se generen.  En algún caso también podrían bajar si se cierra la acción de IV que genera la alerta.  La meta es 100% al final del año.
Estas alertas pueden venir de períodos anteriores, sin embargo, el análisis y la supervisión se realiza en el período actual, es decir, puede haber alertas de acciones de inspección que aún estén abiertas, y solo desaparecerán del informe cuando la acción de IV sea cerrada.  Mientras la alerta se encuentre abierta, entonces en cada período debe haber una nueva acción de supervisión sobre cada una.  En este sentido, en cada período, el número de alertas abiertas podría subir o bajar o mantenerse igual, dependiendo de cuantas alertas antiguas se cierren y de cuantas alertas nuevas se generen. </t>
  </si>
  <si>
    <t xml:space="preserve">Durante el segundo trimestre de 2025 se reporta un cumplimiento del 125% en la gestión de alertas generadas en acciones de inspección y vigilancia. </t>
  </si>
  <si>
    <t>Para el periodo de seguimiento se tienen 23 alertas encontradas en el trimestre inmediatamente anterior incluidas las que aún se encontraban abiertas, sobre las cuales se realizaron acciones de supervisión o seguimiento, con lo cual se atiende el 100% de las misma, con lo cual se supera el minimo del 80% esperado para el periodo de seguimiento; se aclara que independiente del periodo en que se genere la alerta, se realizan acciones de supervisión y vigilancia periódica de todas.
Conclusión: La meta del indicador se ha sobrepaso, lo que da cuenta de la supervisión permanente de la totalidad de las alertas generadas dentro en las acciones de inspección y vigilancia a Generadores, Recaudadores y Administradores de recursos del Sistema General de Seguridad Social en Salud, con lo cual se busca asegurar la correcta gestión de los recursos y la sostenibilidad del sistema, lo que a su vez garantiza la continuidad y calidad de los servicios de salud a los usuarios del Sistema.a.</t>
  </si>
  <si>
    <t>La meta de este indicador es 80% y es constante para cada año del cuatrienio, lo que significa que del total de alertas generadas en desarrollo de las acciones de IV a generadores, recaudadores y administradores de recursos del SGSSS, por lo menos el 80%, debe tener acciones de gestión.
En ese sentido, en el trimestre se identificaron 2 alertas sobre las cuales se realizó seguimiento en el tercer trimestre de 2025. Estas dos nuevas alertas, derivaron en la realización de auditorías específicas a las siguientes entidades: 1. Lotería de Medellín y 2. Concesionario de apuestas permanentes Red de Servicios del Cesar.
Adicionalmente, se realizó seguimiento a estos planes de mejoramiento:
-Gobernación del Chocó, tercer avance.
-Empresa Industrial y Comercial del Estado Administradora del Monopolio Rentístico de los Juegos de Suerte y Azar – COLJUEGOS, segundo avance.
-Unidad de Licores del Meta, primer avance.
-Gobernación del Meta, primer avance.
-ADRES,Tercer avance y cierre del plan de mejoramiento, en el marco de las acciones desarrolladas por las alertas presentadas.
Dirección Regional Norte (DRN): Se realiza oficio de evaluación evidencias del plan de mejoramiento de Auditoria en Morales (Bolívar).</t>
  </si>
  <si>
    <t xml:space="preserve">Durante el tercer trimestre de 2025 se reporta un cumplimiento del 125% en la gestión de alertas generadas en acciones de inspección y vigilancia. </t>
  </si>
  <si>
    <t xml:space="preserve">Nota:
La Supersalud solicitó el incremento de la meta de este indicador de 80% a 100% para las vigencias 2024 a 2026 en la sesión del Comité Sectorial de Gestión y Desempeño celebrada el 17 de diciembre de 2025, lo cual se aprobó.    
Análisis cuatrienio:
La meta aprobada para este indicador por el Comité Sectorial de Gestión y Desempeño que sesionó el 17 de diciembre de 2025 es del 100% del 2024 al 2026, (antes 80%). Esta meta significa que del total de alertas generadas en desarrollo de las acciones de IV a generadores, recaudadores y administradores de recursos del SGSSS, todas deben tener acciones de gestión.
En ese sentido y dada la aprobación del incremento de la meta, se tiene que en la vigencia 2023 se logró una ejecución del 80% y, por lo tanto, un cumplimiento del 100%; en el año 2024, se obtuvo una ejecución del 100% y un cumplimiento de la meta del 100%, y al cierre del año 2025, se han identificado y gestionado un total de 43 alertas (40 T-II, 2 T-III y 1 T-IV) lo que representa un cumplimiento del 100% de la meta en lo corrido del cuatrienio.  
Detalle:
En el último trimestre del año 2025, la Delegatura para Entidades Territoriales (DET) trasladó a la Delegatura de Investigaciones Administrativas (DIA) una de las alertas generadas en el tercer trimestre para su gestión y trámite, mientras que otra alerta se encuentra en los tiempos establecidos para la elaboración, revisión y seguimiento del plan de mejoramiento en el año 2026.   </t>
  </si>
  <si>
    <t xml:space="preserve">Durante el cuarto trimestre de 2025 se reporta un cumplimiento del 100% en la gestión de alertas generadas en acciones de inspección y vigilancia. </t>
  </si>
  <si>
    <t xml:space="preserve">Incrementar las acciones de inspección y vigilancia conducentes a monitorear los riesgos financieros en las Empresas Sociales del Estado priorizadas, para generar alertas que les permitan establecer controles preventivos y anticipen la afectación que se pueda generar en la atención de los usuarios por una inadecuada gestión de los recursos. </t>
  </si>
  <si>
    <t>Alertas identificadas y gestionadas en el monitoreo y vigilancia de los recursos financieros en las Empresas Sociales del Estado priorizadas durante el periodo evaluado.</t>
  </si>
  <si>
    <t>Número alertas gestionadas en las ESE priorizadas/Total de alertas identificadas</t>
  </si>
  <si>
    <t>De acuerdo con el reporte de información financiera efectuado por las ESE al cierre de la vigencia anterior, se inicia para el I semestre 2025 a realizar el análisis del resultado de cuatro (4) indicadores relacionados con estado de la cartera, pasivos especialmente al talento humano en salud, pérdidas operacionales y generación de recaudo frente a ingresos causados, con el fin de determinar su criticidad en la situación de las ESE y establecer acciones de inspección y vigilancia que permitan corroborar dicha situación así como establecer planes de mejoramiento en el evento de llevarse a cabo auditorías. es importante precisar que la información se encuentra en proceso de consolidación y análisis para ser reportada en el semestre.</t>
  </si>
  <si>
    <r>
      <t xml:space="preserve">Se identificaron 21 Empresas Sociales del Estado sobre las cuales realizar seguimiento y acciones de inspección y vigilancia, a treves del monitoreo de cuatro (4) indicadores calculados a partir de la información financiera reportada por las ESE al cierre de la vigencia anterior (2024) (cartera, pasivos especialmente al talento humano en salud, pérdidas operacionales y generación de recaudo frente a ingresos causados); se programó seguimiento de diez (10) de ESE para el primer semestre y once (11) ESE para el segundo. Para el periodo de seguimiento se realizaron acciones de Inspección y Vigilancia a diez (10) ESE que multiplicado por 4 indicadores financieros, da un total de 40 alertas identificadas y gestionadas en el monitoreo y vigilancia de los recursos financieros.
</t>
    </r>
    <r>
      <rPr>
        <i/>
        <u/>
        <sz val="10"/>
        <rFont val="Calibri"/>
        <family val="2"/>
        <scheme val="minor"/>
      </rPr>
      <t>Conclusión:</t>
    </r>
    <r>
      <rPr>
        <i/>
        <sz val="10"/>
        <rFont val="Calibri"/>
        <family val="2"/>
        <scheme val="minor"/>
      </rPr>
      <t xml:space="preserve"> </t>
    </r>
    <r>
      <rPr>
        <sz val="10"/>
        <rFont val="Calibri"/>
        <family val="2"/>
        <scheme val="minor"/>
      </rPr>
      <t>Se alcanzo la meta prevista para el primer semestre, por lo cual se seguirán adelantando acciones de verificación en campo del comportamiento y  fallas frente a los resultados obtenidos en los indicadores, generando los respectivos informes de auditoría y traslados a entidades a las autoridades competentes en las 11 ESE priorizadas para el segundo semestre del año, con el fin de alcanzar el 100% de cobertura al finalizar la vigencia con miras a garantizar la continuidad y calidad de la atención en salud de los usuarios de estas ESE.</t>
    </r>
  </si>
  <si>
    <t>Durante el segundo trimestre de 2025 se reporta un avance del 47,62% en la gestión de alertas financieras en ESE priorizadas, correspondiente a 40 alertas identificadas y gestionadas sobre una meta anual de 84. El reporte es consistente con la programación establecida y permite verificar la trazabilidad del indicador, detallando las acciones realizadas y la metodología aplicada. Se considera un avance adecuado y técnicamente sustentado para el periodo evaluado.</t>
  </si>
  <si>
    <t>El avance de este indicador se presenta de manera semestral, a partir del reporte de información financiera efectuado por las Empresas Sociales del Estado (ESE), por lo tanto, en el informe con corte a 31 de diciembre de 2025 se presentará el avance logrado en el segundo semestre del año.</t>
  </si>
  <si>
    <t>Nota aclaratoria:
Se aclara a la Oficina Asesora de Planeación y Estudios Sectoriales del Ministerio de Salud y de la Protección Social que el avance real frente a este indicador en la vigencia 2025, es el siguiente:
Trimestre II: 28 alertas identificadas y gestionadas (33,33% de 84 alertas).
Trimestre IV: 58 alertas identificadas y gestionadas (69,05% de 84 alertas). 
Total 2025: 86 alertas identificadas y gestionadas (102,38% de 84 alertas).      
Estas cifras se sustentan y derivan de una auditoría efectuada por la Oficina de Control Interno de la Supersalud al área técnica/misional competente (Delegatura para Prestadores de Servicios de Salud -DPSS), en la que se evidenció que de las cuarenta (40) alertas generadas para el monitoreo y vigilancia de los recursos financieros en las ESE priorizadas reportadas en el segundo trimestre de 2025, veintiocho (28) fueron gestionadas.
No obstante lo anterior y teniendo en cuenta la recomendación de la OAPES del Minsalud, el reporte del avance se efectúa de la siguiente manera:
Trimestre II: 40 alertas identificadas y gestionadas (47,61% de 84 alertas). El reporte de este trimestre se mantiene igual. 
Trimestre IV: 46 alertas identificadas y gestionadas (54,76% de 84 alertas). Si bien realmente se identificaron y gestionaron 58 alertas en el segundo semestre, se registran 46 con el fin de alinearlo a la cantidad total de alertas identificadas y gestionadas por la Supersalud en la vigencia 2025, esto es 86 alertas (40+46=86) y así reflejar la realidad de la gestión institucional.     
Total 2025: 86 alertas identificadas y gestionadas (102,38% de 84 alertas).     
Análisis del avance cualitativo y cuantitativo real del segundo trimestre de 2025: 28 Alertas identificadas y gestionadas
Ahora bien, con base en lo mencionado, el análisis cualitativo y cuantitativo real del segundo trimestre de 2025, es el siguiente:
En el marco de las acciones adelantadas por la Dirección de IV para Prestadores de Servicios de Salud, se realiza el monitoreo de cuatro (4) indicadores financieros, calculados a partir de la información reportada por las Empresas Sociales del Estado (E.S.E.) al cierre de la vigencia anterior (2024). Dichos indicadores incorporan variables asociadas a cartera, pasivos, especialmente aquellos relacionados con el talento humano en salud, pérdidas operacionales y capacidad de recaudo frente a los ingresos causados.
Para el período evaluado, se estableció como meta el seguimiento y la ejecución de acciones de inspección y vigilancia sobre diez (10) Empresas Sociales del Estado, con el propósito de verificar el comportamiento de los indicadores financieros y las posibles desviaciones o fallas identificadas.
Como resultado de estas actuaciones, se elaboraron informes de auditoría, se realizaron traslados a las autoridades competentes y se adelantaron acciones de inspección y vigilancia relacionadas con el componente financiero, orientadas a mitigar los riesgos identificados y fortalecer la sostenibilidad financiera de las entidades evaluadas.
En consecuencia, durante el primer semestre de la vigencia 2025, se analizaron cuarenta (40) indicadores derivados del seguimiento efectuado a las diez (10) E.S.E. monitoreadas, de los cuales se generaron veintiocho (28) alertas, las cuales fueron gestionadas en su totalidad, alcanzando un avance del 33 % frente a la meta programada.
Análisis cualitativo y cuantitativo del avance real del cuarto trimestre de 2025: 58 alertas identificadas y gestionadas.
En el marco de las acciones desarrolladas por la Dirección IV para Prestadores de Servicios de Salud, se adelanta el monitoreo de cuatro (4) indicadores financieros, calculados con base en la información reportada por las Empresas Sociales del Estado (E.S.E.) al cierre de la vigencia anterior (2024). Estos indicadores incorporan variables relacionadas con la cartera, los pasivos, en especial aquellos asociados al talento humano en salud, las pérdidas operacionales y la capacidad de recaudo frente a los ingresos causados.
Para el segundo semestre de la vigencia 2025, se estableció como meta el seguimiento y la ejecución de acciones de inspección y vigilancia sobre veintiséis (26) Empresas Sociales del Estado, con el propósito de verificar el comportamiento de los indicadores financieros y detectar oportunamente posibles desviaciones o fallas en la gestión de los recursos.
Como resultado de estas actuaciones, se elaboraron informes de auditoría, se efectuaron traslados a las autoridades competentes y se adelantaron acciones de inspección y vigilancia asociadas al componente financiero, orientadas a mitigar los riesgos identificados y a fortalecer la sostenibilidad financiera de las entidades evaluadas.
En consecuencia, durante el segundo semestre de la vigencia 2025, se analizaron ciento cuatro (104) indicadores derivados del seguimiento realizado a las veintiséis (26) E.S.E. monitoreadas, de los cuales se generaron cincuenta y ocho (58) alertas, las cuales fueron gestionadas en su totalidad. 
En ese orden de ideas, para la vigencia 2025 se ejecutaron en su totalidad ochenta y seis (86) acciones de inspección y vigilancia programadas, alcanzando un cumplimiento del 102,38% frente a la meta establecida (84), contribuyendo a la generación de controles preventivos que anticipen posibles afectaciones en la atención de los usuarios derivadas de una inadecuada gestión de los recursos.</t>
  </si>
  <si>
    <t>Durante el cuarto trimestre de 2025 se reporta un avance del 54,76% en la gestión de alertas financieras en ESE priorizadas, correspondiente a 46 alertas identificadas y gestionadas sobre una meta anual de 84. Logrando así un porcentaje de cumplimiento al cierre de la vigencia 2025 de 102,38%</t>
  </si>
  <si>
    <t>Fortalecer la capacidad financiera de la superintendencia nacional de salud a traves del recaudo de la contribucion de los vigilados.</t>
  </si>
  <si>
    <t xml:space="preserve">Certificación del area financiera </t>
  </si>
  <si>
    <t>Recaudo de la contribucion a favor de la superintendencia nacional de salud</t>
  </si>
  <si>
    <t>(valor recaudado por concepto de contribuccion/valor liquidado por concepto de contribuccion)*100</t>
  </si>
  <si>
    <t>Durante la presente vigencia, se ha definido el esquema tarifario que regirá para el año 2025, producto de una mesa de trabajo realizada con el Director Financiero y el Secretario General. Asimismo, se han desarrollado encuentros con los distintos actores del proceso, en los cuales se han socializado los criterios para la identificación del universo que integrará la base única de vigilados. Estas acciones permiten avanzar de manera coordinada en la ejecución de las actividades contempladas dentro del proceso, con miras a garantizar un ejercicio eficaz a lo largo del año.
En este sentido, y considerando que el ejercicio de recaudo inicia en el segundo semestre del año, a la fecha no es posible generar un reporte cuantitativo asociado a este indicador. Una vez finalice el periodo de recaudo oportuno , una vez determinado su periodo, se procederá con el reporte correspondiente, en coherencia con la naturaleza semestral del indicador.</t>
  </si>
  <si>
    <r>
      <t xml:space="preserve">Para la gestión del Recaudo se vienen adelantando las gestiones administrativas pertinentes con el fin de generar la facturación de la contribución de los vigilados, y poder adelantar el ejercicio de recaudo a partir del 14 de julio y hasta el 5 de septiembre de 2025, donde se evidenciara la primera etapa de recaudo, y en el cuarto trimestre se consolidara el reporte de cobros adelantados.
Evidencias: CIRCULAR INTERNA 2025920050000009-4 DE 2025 del 21-05-2025 Directrices proceso de Contribución vigencia 2025 y RESOLUCIÓN 2025920040005394-6 DE 07 – 07 - 2025 - Por la cual se establecen las tarifas, los lugares y plazos para cumplir con el pago de la Contribución consagrada en el artículo 76 de la Ley 1955 de 2019 para la vigencia 2025.
</t>
    </r>
    <r>
      <rPr>
        <i/>
        <u/>
        <sz val="10"/>
        <rFont val="Calibri"/>
        <family val="2"/>
        <scheme val="minor"/>
      </rPr>
      <t>Conclusión:</t>
    </r>
    <r>
      <rPr>
        <i/>
        <sz val="10"/>
        <rFont val="Calibri"/>
        <family val="2"/>
        <scheme val="minor"/>
      </rPr>
      <t xml:space="preserve"> </t>
    </r>
    <r>
      <rPr>
        <sz val="10"/>
        <rFont val="Calibri"/>
        <family val="2"/>
        <scheme val="minor"/>
      </rPr>
      <t>Si bien el indicador refleja un valor de 0, se aclara que el porcentaje de avance solo se puede reportar una vez se materialice el recaudo, pues es un indicador de resultado anual que se evidencia al finalizar el periodo de recaudo y no en la etapa de planeación, este recaudo impactará positivamente al sistema de salud al permitir una mejor gestión de los recursos, garantizar el acceso a servicios de salud y proteger los derechos de los usuarios.</t>
    </r>
  </si>
  <si>
    <t>Durante el segundo trimestre de 2025 no se reporta avance cuantitativo en el indicador de recaudo de la contribución, lo cual es coherente con la naturaleza del indicador y el cronograma establecido. El recaudo está programado para el segundo semestre del año, y se evidencia gestión preparatoria mediante la expedición de la circular interna y la resolución que definen tarifas y plazos. Se recomienda mantener el seguimiento a la ejecución del proceso conforme al cronograma, y reportar el avance cuantitativo una vez se materialice el recaudo, en coherencia con la periodicidad anual del indicador.</t>
  </si>
  <si>
    <t>La contribución correspondiente al periodo 2025, según lo establecido en la Resolución No. 2025920040005394-6, tenía como fecha límite de recaudo oportuno el 5 de septiembre de 2025. No obstante, con el propósito de alcanzar un mayor número de vigilados que conocieran, aprobaran y cumplieran oportunamente con sus obligaciones, se amplió el plazo para el pago de la contribución de la vigencia 2025 hasta el 30 de septiembre de 2025, conforme a lo dispuesto en la Resolución No. 2025920050007532-6.
Al cierre del mes de septiembre, se alcanzó un recaudo del 95,7%, cifra que incluye los pagos realizados por los Gestores Farmacéuticos entre el 24 de diciembre de 2024 y el 31 de enero de 2025. Este resultado se da porque se tenía como meta recaudar $149.712.628.638 y se logró un recaudo efectivo de $143.268.704.576.
Así mismo, este resultado fue posible gracias a la implementación de diversas estrategias, tales como el contacto telefónico permanente, el envío de mensajes de texto, el diseño y difusión de material gráfico, campañas de correo electrónico y el uso de otros canales de comunicación institucional. Adicionalmente, se brindó atención directa a los vigilados, ofreciéndoles acompañamiento para resolver inconvenientes y facilitar el cumplimiento oportuno de sus obligaciones. Estas acciones fueron determinantes para alcanzar el porcentaje de recaudo mencionado.</t>
  </si>
  <si>
    <t>Durante el tercer trimestre de 2025 se reporta avance cuantitativo del 95,70% en el indicador de recaudo de la contribución, lo cual es coherente con el cronograma establecido.</t>
  </si>
  <si>
    <t xml:space="preserve">Análisis Cuatrienio
Las metas, ejecuciones y cumplimientos desagregados del cuatrienio para este indicador, son:
2023: Meta 80%, Ejecución 93%, Cumplimiento 113%.
2024: Meta 82%, Ejecución 97,16%, Cumplimiento 118,49%.
2025: Meta 84%, Ejecución 97,65%, Cumplimiento 116,25%.
Detalle:
Durante la vigencia 2025, la contribución establecida en la Resolución No. 2025920040005394-6 tenía como fecha límite de pago oportuno el 5 de septiembre de 2025. Sin embargo, con el objetivo de lograr que un mayor número de vigilados conocieran, aprobaran y cumplieran sus obligaciones, se amplió el plazo hasta el 30 de septiembre de 2025, conforme a lo dispuesto en la Resolución No. 2025920050007532-6.
Adicionalmente, para los vigilados tipo Gestores Farmacéuticos, la Resolución No. 2025920050011437-6 del 26 de noviembre de 2025 estableció un periodo especial de recaudo entre el 1 y el 30 de diciembre de 2025.
Al cierre de la vigencia, se alcanzó un recaudo del 97,65%, cifra que incluye los pagos realizados por los Gestores Farmacéuticos. Este resultado se obtiene porque se tenía como meta recaudar $150.797 millones de pesos y se logró un recaudo efectivo de $147.255 millones de pesos, lo cual fue posible gracias a la implementación de diversas estrategias, tales como: contacto telefónico permanente, envío de mensajes de texto, diseño y difusión de material gráfico, campañas de correo electrónico y uso de otros canales institucionales. Asimismo, se brindó atención directa a los vigilados, ofreciendo acompañamiento para resolver inconvenientes y facilitar el cumplimiento oportuno de sus obligaciones. 
Ahora bien, el 1,95% de avance reportado en el cuarto trimestre, corresponde al recaudo adicional de $3.987 millones logrado en los meses de octubre, noviembre y diciembre de 2025, que sumado a los $143.268 millones del tercer trimestre da un recaudo efectivo total de $147.255 millones sobre la meta de recaudo que era $150.797 millones.  </t>
  </si>
  <si>
    <t>Durante el cuarto trimestre de 2025 se reporta avance cuantitativo del 1,95% para un porcentaje de cumplimiento de 2,32%, logrando así un porcentaje acomulado al cierre de la vigencia 2025 de 116,25%</t>
  </si>
  <si>
    <t>FECHA ACTUALIZACIÓN</t>
  </si>
  <si>
    <t>DESCRIPCION DE LAS MODIFICACIONES</t>
  </si>
  <si>
    <t>AAAA-MM-DD</t>
  </si>
  <si>
    <t>Programación metas cuatrienio</t>
  </si>
  <si>
    <t>Seguimiento Meta Rezagada 2023</t>
  </si>
  <si>
    <t>Seguimiento 1er trimestre 2024</t>
  </si>
  <si>
    <t>Seguimiento 2do trimestre 2024</t>
  </si>
  <si>
    <t>Seguimiento 3er trimestre 2024</t>
  </si>
  <si>
    <t>Seguimiento 4o trimestre 2024</t>
  </si>
  <si>
    <t xml:space="preserve">Cod </t>
  </si>
  <si>
    <t>Entidad Responsable</t>
  </si>
  <si>
    <t>Dependencia Responsable</t>
  </si>
  <si>
    <t xml:space="preserve"> Transformación</t>
  </si>
  <si>
    <t>Catalizador</t>
  </si>
  <si>
    <t>Componente</t>
  </si>
  <si>
    <t>ODS Asociados</t>
  </si>
  <si>
    <t>Dimensión MIPG</t>
  </si>
  <si>
    <t>Políticas MIPG</t>
  </si>
  <si>
    <t>Objetivo Estratégico Sectorial</t>
  </si>
  <si>
    <t>Acción estratégica</t>
  </si>
  <si>
    <t>Línea base</t>
  </si>
  <si>
    <t>Nombre</t>
  </si>
  <si>
    <t>Fórmula</t>
  </si>
  <si>
    <t>Programada 2024</t>
  </si>
  <si>
    <t>Meta Cuatrienal</t>
  </si>
  <si>
    <t>Meta rezagada 2023</t>
  </si>
  <si>
    <t>Descripción avance meta rezagada 2023</t>
  </si>
  <si>
    <t>Resultado cuantitativo meta rezagada 2023</t>
  </si>
  <si>
    <t>Observaciones Monitoreo Planeación Minsalud</t>
  </si>
  <si>
    <t xml:space="preserve">Resultado Cuantitativo 1er trimestre 2024 </t>
  </si>
  <si>
    <t>% de Cumplimiento</t>
  </si>
  <si>
    <t>Descripción de Avances</t>
  </si>
  <si>
    <t>Resultado Cuantitativo Trimestre 2 Meta 2024</t>
  </si>
  <si>
    <t>Resultado Cuantitativo Trimestre 3 Meta 2024</t>
  </si>
  <si>
    <t>Resultado Cuantitativo Trimestre 4 Meta 2024</t>
  </si>
  <si>
    <t xml:space="preserve">Kelly </t>
  </si>
  <si>
    <t xml:space="preserve">(# productos desarrollados en el periodo anual / # total de productos programados en el cuatrienio) x 100 </t>
  </si>
  <si>
    <t>A continuación se relacionan las acciones que desde la DGTIC se han adelantado como parte de esta estrategia:
1.        Mesas de trabajo con otras entidades 
        •        Conexión VPN Site to Site entre el MHCP y la ADRES                
        •        Interoperabilidad MSPS ADRES: Caso: R
        •      Mesa de trabajo - viabilizarían intercambio de info con la ADRES
2.        Definición de actividades Diagnóstico Interoperabilidad ADRES
•        Definición de actividades de alto nivel para el fortalecimiento del nivel de Madurez sobre el Marco de interoperabilidad al interior de la entidad
3.        Propuesta de Optimización plataforma OCP-ADRES
•        Ejercicio de diagnóstico y propuesta de optimización sobre el Bus de Servicio adquirido por la entidad para mejorar los escenarios de Interoprebilidad internos en la entidad.</t>
  </si>
  <si>
    <t>La Entidad NO reporta resultado de cumplimiento cuantitativo ni % de cumplimiento, solo menciona acciones cualitativas, de esta forma es necesario estipular si se cumple la meta o sino reprogramar meta para los próximos trimestres.</t>
  </si>
  <si>
    <t>Mesas de trabajo conjuntas:
  Durante el periodo de reporte se han adelantado dos mesas conjuntas con el MSPS con el fin de definir la Estrategia de Interoperabilidad que apoye la integración de los diferentes actores del sistema
 Nota:
 Para el logro de esta meta se están llevando a cabo reuniones periódicas con el MSPS en las cuales se revisan los compromisos, el plan de trabajo y el avance de actividades y con base en esto, la ADRES definirá el Marco de Interoperabilidad al interior de la entidad para la transferencia de datos y protocolos seguros que garanticen la interoperabilidad de información. Este documento hace parte del Plan de Acción Institucional definido para el 2024 por la DGTIC. Como el producto es un hecho cumplido que se logrará a final de año,  se reportará el avance total al final del año.</t>
  </si>
  <si>
    <t>ADRES menciona acciones encaminadas al cumplimiento de la meta, sin embargo hace énfasis que el producto se entregará al final de la vigencia 2024.</t>
  </si>
  <si>
    <t>1. Mesas de trabajo conjuntas con el MSPS:
Durante el periodo de reporte se adelantó una mesa de trabajo conjunta con el MSPS con el fin de revisar las generalidades del Nuevo Sistema de Información denominado: Sistema Integrado de Atención Primaria en Salud SIAPS. Durante la sesión el MSPS explicó cómo está organizando primero internamente la arquitectura y sistemas de información, para posteriormente requerir a la ADRES la información y datos que va a necesitar para la integración con el MSPS.
Las conclusiones de la sesión realizada fueron:
- Se debe definir un Modelo de Datos unificado y un lenguaje común de intercambio
- Se debe definir el Estándar de Interoperabilidad
- Realizar mesas de trabajo Conceptuales y Técnicas
2. La ADRES está estructurando el acuerdo de intercambio de información entre el MSPS y la ADRES y desde la parte técnica se están realizando las configuraciones necesarias para habilitar el intercambio de información a través de la plataforma XROAD. Esto se hizo a través del documento: "Formato Diseño Técnico de Interoperabilidad". La información que va a consumir la ADRES del MSPS  es lo relacionado con RETHUS Y RIPS
3. De acuerdo con el diagnóstico del nivel de madurez de Interoperabilidad de La ADRES, se realizaron acciones con el fin de fortalecer los dominios del Marco de IO. Para este trimestre se elaboró un nuevo diagnóstico y se actualizaron las actividades y pasos a seguir para avanzar en la implementación del Marco de IO
Próximos Pasos:
- Continuar con las reuniones periódicas con el MSPS.
- Mesas conjuntas con el MSPS , AND y ADRES
- Continuar con el Plan de Acción definido para el último trimestre del 2024</t>
  </si>
  <si>
    <t>según información reportada por ADRES, cumplen en el tercer trimestre con el 16% de la meta establecida para el año 2024 y un total del 64% para el cuatrienio.</t>
  </si>
  <si>
    <r>
      <t xml:space="preserve">Durante la vigencia 2024 se llevaron a cabo mesas de interoperabilidad con el Ministerio de Salud y Protección Social, en las cuales se abordaron las necesidades de consumo de información por parte de la ADRES, específicamente en relación con los datos contenidos en REPS y RETHUS.
Como resultado, en el dominio político -legal, se elaboró y aprobó un documento que especifica las necesidades de la ADRES en materia de interoperabilidad. En el dominio organizacional, se definieron los protocolos de intercambio de información para la actualización de los procesos.
Por su parte, en el dominio semántico y técnico, se logró el consumo de servicios de RETHUS  a través de la plataforma X-Road, en coordinación con la Agencia Nacional Digital (AND) y siguiendo todos los protocolos establecidos por MinTIC.
</t>
    </r>
    <r>
      <rPr>
        <b/>
        <sz val="10"/>
        <color rgb="FF000000"/>
        <rFont val="Calibri"/>
        <family val="2"/>
        <scheme val="minor"/>
      </rPr>
      <t xml:space="preserve">
En el último trimestre se logra la meta establecida para el año 2024 correspondiente al 25% teniendo en cuenta el avance del 16% en el 3° trimestre y del 9% en el 4° trimestre, lográndose el cumplimiento al 100% de la meta. 
Nota: </t>
    </r>
    <r>
      <rPr>
        <sz val="10"/>
        <color rgb="FF000000"/>
        <rFont val="Calibri"/>
        <family val="2"/>
        <scheme val="minor"/>
      </rPr>
      <t>La meta es acumulada; inició en la vigencia 2023 con  5% hasta llegar al 70% en el segundo  semestre de 2026.</t>
    </r>
  </si>
  <si>
    <t>Según información reportada por la ADRES se logra en el cuarto trimestre con un reporte de avance del 9% el cumplimiento de la meta establecida para el año 2024 correspondiente al 25%, teniendo en cuenta los avances mencionados. 
La meta cuatrienal formulada para el cuatrienio es del 80%, pertinente resaltar que al hacer la sumatoria de las metas cuatienales años 2023 a 2026 no corresponde al 80%. La OAPES recomienda realizar los ajustes mencionados en las siguientes vigencias y proceder a solicitar la modificación al Plan Estratégico Sectorial con la meta inicial estipulada para el cuatrienio del 80% atendiendo lo siguiente:
Se recomienda dar aplicación a los lineamientos establecidos a través del Modelo Integrado de Planeación y Gestión, entre lo cuales se encuentra:
• Tomar como punto de partida lo previsto en los artículos 26 y 29 de la Ley 152 de 1994, en lo referente a elaborar, con base en los lineamientos del Plan Nacional de Desarrollo, el plan indicativo cuatrienal y planes de acción anuales, instrumentos que se constituyen en la base para la evaluación de resultados.
• Teniendo como referente el PND, las entidades deben definir acciones sectoriales acordes con el Plan de Gobierno, las cuales serán implementadas a través de planes estratégicos sectoriales y planes estratégicos institucionales; entiéndase éstos últimos como el plan indicativo cuatrienal de la Ley 152 de 1994.
• La planeación se articula a través de sus tres modalidades: plan estratégico sectorial, plan estratégico institucional y plan de acción anual.
• Por lo anterior, las metas deben plantearse dentro del cuatrienio 2022-2026 correspondiente al Programa de Gobierno formalizado a través del Plan de Desarrollo 2022-2026 Colombia:Potencia mundial de la vida, según la Ley 2294 de 2023.</t>
  </si>
  <si>
    <t xml:space="preserve">(# acciones desarrolladas en el plan de trabajo del rediseño organizacional en el periodo anual / # total de acciones programadas en el plan de trabajo del rediseño organizacional para el cuatrienio ) x 100 </t>
  </si>
  <si>
    <t xml:space="preserve">Para la vigencia 2024, la ADRES asignó un rubro presupuestal para estas actividades, y se están adelantado estudios previos con el fin de realizar las contrataciones.  Observaciones: Se encuentra a la espera de las viabilidades de DAPRE y MINSALUD y el pasado 21 de febrero de 2024 se adelantó una mesa tecnica con las entidades del sector para formalizar los avances del proceso de formalizacion y rediseño. </t>
  </si>
  <si>
    <t>Según información reportada por la Entidad, adelantó acciones pero no se cumplió la meta propuesta, se sugiere reprogramar el cumplimiento para los próximos trimestres.</t>
  </si>
  <si>
    <t>Se adelantaron los documentos técnicos, de presupuesto y jurídicos para el estudio técnico de rediseño institucional que permitan la contratación de un consultor de acuerdo con el análisis de necesidades para el levantamiento de las cargas de trabajo. Se ejecutó el proceso de selección para la realización del estudio con la Universidad Nacional de Colombia, que inicirá el proyecto en el tercer trimestre del año, según lo programado.
 Se recibieron los documentos de viabilidad por parte del DAPRE y Minsalud, que hacen parte del expediente del proyecto.
 Paralelamente, se realizó la primera reunión técnica de asesoría con el DAFP, con el fin de aclarar dudas sobre aspectos técnicos del análisis de cargas de trabajo que debe contener la propuesta.</t>
  </si>
  <si>
    <t>ADRES estipula acciones que ha adelantado para dar cumplimiento al rediseño institucional, manifiesta que en el tercer trimestre iniciará el proyecto que permitirá demostrar avances  a la meta establecida.</t>
  </si>
  <si>
    <t xml:space="preserve">Se adelantó el proceso de contratación del consultor para el Estudio de Rediseño Institucional, con la Universidad Nacional de Colombia, consultor que inició el contrato en el mes de julio de 2024. - Contrato ADRES -609-2024.
Se han desarrollado las mesas técnicas y estratégicas como parte del proceso de diagnóstico y construcción de los documentos pertinentes para el estudio, que corresponden a la primera y segunda fase del proyecto.
Se encuentra en desarrollo el levatamiento de la información de cargas laborales por parte del consultor.
A la fecha, el resultado cuantitativo acumulado del trimestre 3 es: 13,5% y el cumplimiento acumulado es del 54%. </t>
  </si>
  <si>
    <t>La ADRES reporta contrato del consultor para el Estudio de Rediseño Institucional, con la Universidad Nacional de Colombia, para el trimestre 3 reporta un %5 de resultado cuantitativo y 20% de cumplimiento, sin embargo hace enfasis que lleva acumulado un resultado cuantitativo de 13,5% en el año 2024 y cumplimiento acumulado del 54% para el cuatrenio.</t>
  </si>
  <si>
    <r>
      <t xml:space="preserve">El consultor continuó con el desarrollo de las fases del estudio que correspondieron al cronograma propuesto, levantamiento de la información, realización del análisis de la situación actual y diseño de la propuesta de organigrama y se inició la fase del estudio de cargas laborales. Esta última se prorrogó para el año 2025, considerando que los tiempos de proceso fueron subestimados en la etapa de recolección de información. Durante todo el proceso se realizó el seguimiento con el DAFP, para validar los avances en el desarrollo del proyecto.
</t>
    </r>
    <r>
      <rPr>
        <b/>
        <sz val="10"/>
        <color rgb="FF000000"/>
        <rFont val="Calibri"/>
        <family val="2"/>
        <scheme val="minor"/>
      </rPr>
      <t xml:space="preserve">
El resultado cuantitativo acumulado al trimestre 4 es: 20,5% y el cumplimiento acumulado de la vigencia 2024 es del 82%.
Los factores que impidieron el cumplimiento total de la meta establecida fueron:
Durante la ejecución del contrato, en el tercer y cuarto trimestre se presentaron desfaces en el cumplimiento del cronograma, debido a la necesidad de realizar con mayor detalle y profundidad el levantamiento de la información de diagnóstico, por las condiciones particulares de funcionamiento de la Entidad y con el fin de que los productos a entregar reflejen las necesidades de estructura organizacional para el cumplimiento de la misión de la Entidad.
Nota: </t>
    </r>
    <r>
      <rPr>
        <sz val="10"/>
        <color rgb="FF000000"/>
        <rFont val="Calibri"/>
        <family val="2"/>
        <scheme val="minor"/>
      </rPr>
      <t>La meta es acumulada; inicia en la vigencia 2024 con  25% hasta llegar al 75% en el segundo  semestre de 2026, con un rezago del 25% en el primer semestre de 2027, para alcanzar el 100%, lo cual se encuentra en revisión por parte de la ADRES para ajustar las metas de las vigencias 2025 y 2026 y cumplir este último año al 100%.</t>
    </r>
  </si>
  <si>
    <t>Según información reportada por la ADRES cumplen en el cuarto triemestre con el 8% para un acumulado total de 20,5% en la vigencia 2024, los factores que impideron el cumplimiento total establecido para el año 2024, se encuentran descritos según los avances. Se recomienda tener presente el rezago para dar cumplimiento en la vigencia 2025.
Se ratifica el cumplimiento del 100% de la meta para el cuatrienio 2023-2026 planteado por la ADRES, atendiendo que ésta obedece a una meta del PND. Desde la OAPES, reiteramos evalúen la formulación de las metas anuales dado que al hacer la sumatoria no corresponde con el total de la meta planteada en el cuatrienio. Amablemente se solicita asegurar el cumplimiento de la meta dentro del cuatrienio 2022-2026.</t>
  </si>
  <si>
    <t>6. Recuperar y fortalecer la red pública hospitalaria.</t>
  </si>
  <si>
    <t>Durante el primer trimestre de 2024 la ADRES efectuó el proceso de validaciones respecto a lo reportado por las EPS entre:
A)  el 14-dic-23 y el 31-dic-23 por pruebas realizadas a los usuarios entre el 26-ago-20 y el 30-jun-22
B)  el 26-dic-23 y el 31-dic-23 por pruebas realizadas a los usuarios a partir del 01-jul-22
Es decir, se validaron los reportes que durante el 2023 quedaron pendientes de validar por la ADRES</t>
  </si>
  <si>
    <t>Se validaron los 1.721 reportes que en 2023, por cierre presupuestal, no alcanzaron a surtir el tramite ante la ADRES.</t>
  </si>
  <si>
    <t>Según información reportada por la Entidad 
se da cumplimiento a la meta rezagada del 2023.</t>
  </si>
  <si>
    <t xml:space="preserve">Frente a los reportes efectuados por las EPS y dada la asignación presupuestal, la ADRES  en el primer trimestre de 2024 efectuó el proceso de validaciones respecto a lo reportado por las EPS a 13 de marzo de 2024. </t>
  </si>
  <si>
    <t>Según información reportada por la Entidad se da cumplimiento en un 88.14% que corresponde a la validación de 1.122 archivos, se sugiere reprogramar el % faltante de cumplimiento en los siguientes trimestres. 
A  31 de marzo de 2024 las EPS reportaron 1.273 archivos, de los cuales, fueron validados 1.122. Lo anterior teniendo en cuenta que el último corte de validaciones fue respecto a lo presentado por las EPS a 13 de marzo de 2024
Con forme a lo anterior, se validó un 88,14% de los reportes efectuados.</t>
  </si>
  <si>
    <t>Meta cumplida</t>
  </si>
  <si>
    <t xml:space="preserve"> A 30 de junio de 2024 las EPS reportaron 1.591 archivos (14-mar-24 a 30-jun-24), de los cuales, fueron validados 1.239. Lo anterior teniendo en cuenta que el último corte de validaciones fue respecto a lo presentado por las EPS a 11 de junio de 2024
 Conforme a lo anterior, se validó un 77,88% de los reportes efectuados.
Frente a los reportes efectuados por las EPS y dada la asignación presupuestal, la ADRES en el segundo trimestre de 2024 efectuó el proceso de validaciones respecto a lo reportado por las EPS a 11 de junio de 2024.</t>
  </si>
  <si>
    <t>De acuerdo con la información registrada por la ADRES, el avance de la meta es del 77,88%.</t>
  </si>
  <si>
    <t xml:space="preserve"> A 30 de septiembre de 2024 las EPS reportaron 1.916 archivos (02-jul-24 a 30-sep-24), de los cuales, fueron validados 1.229. Lo anterior teniendo en cuenta que el último corte de validaciones fue respecto a lo presentado por las EPS a 11 de junio de 2024
 Conforme a lo anterior, se validó un 64.14% de los reportes efectuados.
Frente a los reportes efectuados por las EPS y dada la asignación presupuestal, la ADRES en el segundo trimestre de 2024 efectuó el proceso de validaciones respecto a lo reportado por las EPS a 11 de junio de 2024.</t>
  </si>
  <si>
    <t xml:space="preserve">segun reporte de ADRES cumple la meta en un 64,14% </t>
  </si>
  <si>
    <r>
      <t xml:space="preserve">
Para la vigencia 2024 se validó el 89% de los registros totales cargados por las EPS.
Para el cálculo del indicador se tendrán en cuenta los registros radicados de pruebas covid-19 del marco de la emergencia sanitaria hasta el 31 de octubre de 2024, teniendo en cuenta el cronograma de cierre del MHCP que fue hasta el 15 de noviembre la vigencia 2024, y los registros radicados de pruebas covid-19 fuera del marco de la emergencia sanitaria hasta el 10 de diciembre de 2024 de acuerdo al cronograma de cierre de ADRES. Por lo tanto, los registros presentados por las EPS después de esas fechas de corte no fueron objeto de validación en esta vigencia 2024, razon por que no se alcanzó en su totalidad en la meta del indicador.
</t>
    </r>
    <r>
      <rPr>
        <b/>
        <sz val="10"/>
        <color rgb="FF000000"/>
        <rFont val="Calibri"/>
        <family val="2"/>
        <scheme val="minor"/>
      </rPr>
      <t>Se cuenta con los memorandos de Ordenación del gasto del reconocimiento de Pruebas de búsqueda, tamizaje y diagnóstico para SARS CoV2 - COVID-19 expedidos por el Director General a la Dirección de Gestión de Recursos Financieros de la Salud de ADRES.
Nota:</t>
    </r>
    <r>
      <rPr>
        <sz val="10"/>
        <color rgb="FF000000"/>
        <rFont val="Calibri"/>
        <family val="2"/>
        <scheme val="minor"/>
      </rPr>
      <t xml:space="preserve"> La meta anual es constante (100%) porque  se espera validar todos los reportes de pruebas COVID-19 presentados por las EPS cada año y se mantiene en esta magnitud todos los años.
</t>
    </r>
  </si>
  <si>
    <t>Según descripción de avances reportado por la ADRES, cumplen la meta para el cuarto trimestre en un 89%, en este sentido se debe tener en cuenta el 11% restante para cumplir como meta rezgada en el año 2025. 
La meta para esta acción estratégica es constante y no acumulable.</t>
  </si>
  <si>
    <t>99.95%</t>
  </si>
  <si>
    <t>99.97%</t>
  </si>
  <si>
    <t>99.98%</t>
  </si>
  <si>
    <t>En lo transcurrido de la vigencia 2024 la ADRES ha adelantó la migración de la herramienta para la programación y ejecución del giro directo en ambiente productivo</t>
  </si>
  <si>
    <t>Se raliza el cargue en la herramienta de giro directo de 61250 registros de REPS y cerca de 6 millones de facturas entre el régimen contributivo y subsidiado</t>
  </si>
  <si>
    <t>Régimen contributivo:
De acuerdo con los resultados de los procesos de Compensación ejecutados en el primer trimestre de 2024, la ADRES giró el 99,57% de los recursos del giro directo a las IPS y proveedores de servicios y tecnologías en salud que corresponde a $705.137.281.844, de acuerdo con la programación realizada por las EPS que se encuentran en medida de vigilancia especial, intervención o liquidación.
Régimen subsidiado:
De acuerdo con los resultados de los procesos de la Liquidación Mensual de Afiliados ejecutados en el primer trimestre de 2024, la ADRES giró el 99,99% de los recursos programados de giro directo a las IPS y proveedores de servicios y tecnologías en salud, correspondiente a $5.809.017.840.340, de acuerdo con la programación realizada por las EPS.
Frente a la programación de giro directo realizada por las EPS de los regímenes contributivo y subsidiado, se ha girado el 99,78% de los recursos a las IPS y proveedores de servicios y tecnologías en salud</t>
  </si>
  <si>
    <t>Según información reportada por la Entidad, se da cumplimiento del 99,78 frente al 99,96, es necesario reprogramar lo faltante para los próximos trimestres.</t>
  </si>
  <si>
    <t>Para el segundo trimestre de 2024, en los regímenes contributivo y subsidiado, las EPS programaron Giro Directo a las IPS y/o Proveedores por un valor total de $13.087.526.080.125. De este valor, el 99,91% correspondiente a $13.075.798.353.541, fue dispersado desde la ADRES a los beneficiarios programados.
En cuanto al giro directo de los servicios y tecnologías no financiados con la UPC para el periodo de abril, mayo y junio de 2024, se reconoció el 100% de los recursos programados en ese periodo: $40.305.793.341,75.
El valor no girado de $11.727.726.584, correspondiente al 0,09% no se dispersó a los beneficiarios en razón a que las EPS programaron un mayor valor al disponible en sus resultados para el régimen subsidiado.</t>
  </si>
  <si>
    <t>según la información reportada, ADRES cumple la meta en un 99,91%, menciona que el 0,09% no se dispersó a los beneficiarios en razón a que las EPS programaron un mayor valor al disponible en sus resultados para el régimen subsidiado.</t>
  </si>
  <si>
    <t xml:space="preserve">Para el Tercer Trimestre de 2024, en los regimenes contributivo y subsidiado, las EPS programarón por Giro directo a las IPS un $13.927.343.690.979 de este valor el 99,97% fue dispersado a los beneficiarios.
Para el mismo periodo, el valor reconocido por concepto de servicios y tecnologías no financiados con la UPC fue de $209.204.924.618,03, el cual corresponde al 100% de los valores de giro directo programados por las EPS.
</t>
  </si>
  <si>
    <t>Según información reportada por ADRES, cumplen la meta en un 99,97%</t>
  </si>
  <si>
    <r>
      <t xml:space="preserve">El valor reconocido a través del mecanismo del giro directo en el año 2024 por el régimen contributivo y subsidiado fue de $28.589.435.963.925,40, de $28.613.768.456.599,50 programados por las EPS para la vigencia; valores que corresponden al 99,91% del valor de giro directo programado por las EPS, lo cual equivale al cumplimiento del 99.95% con respecto a la meta establecida para la vigencia 2024, indicando que hubo eficacia en la aplicación de valores de giro directo y flujo de los recursos de manera oportuna.
Es de aclarar que el 0,085% corresponde a las facturas reportadas por las EPS que no fueron posible incluir en el giro directo de la Liquidación Mensual de Afiliados – LMA, debido a que el valor de la liquidación por EPS y entidad territorial fue inferior al valor total autori-zado o debido a que el beneficiario está asociado a un proceso de embargo.
El detalle del valor girado se encuentra para consulta en la página https://www.adres.gov.co/lupa-al-giro,
El valor de giro directo programados por las EPS para el año 2024 se encuentra para consulta en GIROS (sis-pro.gov.co).
</t>
    </r>
    <r>
      <rPr>
        <b/>
        <sz val="10"/>
        <color rgb="FF000000"/>
        <rFont val="Calibri"/>
        <family val="2"/>
        <scheme val="minor"/>
      </rPr>
      <t xml:space="preserve">
Nota: </t>
    </r>
    <r>
      <rPr>
        <sz val="10"/>
        <color rgb="FF000000"/>
        <rFont val="Calibri"/>
        <family val="2"/>
        <scheme val="minor"/>
      </rPr>
      <t>La meta anual es incremental partiendo del  99,95% en el segundo semestre de 2023 y en continuo mejoramiento de 0,01 puntos porcentuales cada año hasta llegar a 99.98% en el año 2026.</t>
    </r>
  </si>
  <si>
    <t>Según información reportada por la ADRES en la descripción de avances, en el cuarto trimestre cumplen en un 99,91% y la meta anual en un 99,95% . Es importante tener en cuenta el restante de la meta para cumplir como meta rezagada en la vigencia 2025.</t>
  </si>
  <si>
    <t>1. Estructurar, regular e implementar la prestación de servicios de salud y el sistema integral de calidad en salud.</t>
  </si>
  <si>
    <t xml:space="preserve">La meta paso de vigencia 2023 a vigencia 2024, de acuerdo con la presentación y aprobación por Junta Directiva,  teniendo en cuenta que el proyecto de telederma el cual iba hacer financiado por la dirección de epidemiologia de MInsalud es objeto de modificación y se espera financiación  en la vigencia 2024 por el fondo FIS. </t>
  </si>
  <si>
    <t>El cumplimiento de este indicador esta sujeto a la financiación del proyecto</t>
  </si>
  <si>
    <t>Según la información de la entidad, esta actividad está sujeta a disponibilidad de recursos y no presentan avance.</t>
  </si>
  <si>
    <t>De acuerdo con la información de la entidad, para el cumplimiento de la actividad se requiere financiación y todavía no se tiene ejecución. Se sugiere estudiar alternativas para lograr avanzar en la actividad.</t>
  </si>
  <si>
    <t>Según la información de la entidad, no hay cumplimiento por falta de financiación del Proyecto</t>
  </si>
  <si>
    <t>El cumplimiento de este indicador esta sujeto a la financiación del proyecto, el cual se logro la respectiva financiación finalizando la vigencia, por lo que no fue posible ejecutar el presupuesto, para la vogencia 2025 se estaría comprometiendo y ejecutando el prespuesto de este proyecto</t>
  </si>
  <si>
    <t>Según la información de la entidad el cumplimento esta sujeto a la financiación del proyecto y por obtenerse únicamente finalizando la vigencia,  no fue posible ejecutar el presupuesto. Se recomienda que se ejecute en los primero meses del 2025, para lograr la meta propuesta.</t>
  </si>
  <si>
    <t>3. Garantizar acceso oportuno a los medicamentos y tecnología a todos los habitantes del territorio nacional.</t>
  </si>
  <si>
    <t>Para el primer trimestre del año se aprobó un protocolo para iniciar su ejecución  “Evaluación de las variables de rendimiento analítico de la PCR convencional del gen ribosomal 9s-12s del maxicirculo para la tipificación de especies de leishmania subgénero Viannia y su concordancia respecto al algoritmo actual de tipificación de PCR-RFLP miniexon-hsp70.5.”</t>
  </si>
  <si>
    <t>Según la información de la entidad han vanzado un 33%  de la actividad</t>
  </si>
  <si>
    <t>Proyecto de investigación: Evaluación invitro de la expresión de síntesis de colesterol asociada a la infección de Leishmania en macrófagos. Buscando alternativas terapéuticas para la leishmaniasis. Estudiante Mario Rodriguez, maestrante en Ciencias” a través del convenio docencia servicio con la Universidad Nacional
A corte primer semestre se cuenta con un total proyectos de investigacion (2)</t>
  </si>
  <si>
    <t>De acuerdo con la información de la entidad, se avanzó en un 33% de la programación de la actividad, llevando a este momento un 66% del total del año.</t>
  </si>
  <si>
    <t>Durante el tercer trimestre de la vigencia se aprobo el proyecto financiado por el FIS. “Enfermedades dermatológicas en población que reside en municipios seleccionados PDET y ZOMAC de Colombia: Una aproximación diagnostica, epidemiológica y de salud pública utilizando las TIC´s en el período de estudio”</t>
  </si>
  <si>
    <t>Según la información de la entidad, se avanzó en el cumplimiento de la meta propuesta.</t>
  </si>
  <si>
    <t>Durante este trimestre no se aprobo ningun proyecto nuevo.
Durante la vigencia se aprobaron 3 proyectos nuevos , cumpliendo la meta propuesta para este periodo</t>
  </si>
  <si>
    <t>Según la información de la entidad no se presentó avance en el trimestre IV pero se cumplió con la meta anual.</t>
  </si>
  <si>
    <t>No aplica para el I trimestre, solo se formulo para ejecutar en el II semestre de 2024 en el Plan Estratégico Institucional</t>
  </si>
  <si>
    <t>Segun se evidencia la información suministrada por la entidad en este trimestre no se programó ejecución de esta meta.</t>
  </si>
  <si>
    <t>0,5%</t>
  </si>
  <si>
    <r>
      <rPr>
        <sz val="10"/>
        <rFont val="Calibri"/>
        <family val="2"/>
        <scheme val="minor"/>
      </rPr>
      <t xml:space="preserve">Se  realizó la actualización del Modelo Integral de Auditorias Médicas,  el cual fue aprobado mediante Resolución Número 0148 de 4 de marzo de 2024 . Evidencia  </t>
    </r>
    <r>
      <rPr>
        <u/>
        <sz val="10"/>
        <color rgb="FF1155CC"/>
        <rFont val="Calibri"/>
        <family val="2"/>
        <scheme val="minor"/>
      </rPr>
      <t xml:space="preserve">https://drive.google.com/drive/u/0/folders/1NLDgkvf6pyEQ9WEA4S9WufwgsK2AGS0i
</t>
    </r>
  </si>
  <si>
    <t>segun la informacion reportada por la entidad la meta se cumplio n un 100%</t>
  </si>
  <si>
    <t>Meta cumplida: Durante el tercer trimestre de 2024, se logró la actualización del Modelo Integral de Auditorías Médicas, el cual fue aprobado mediante la Resolución Número 0148 del 4 de marzo de 2024. Evidencia https://drive.google.com/drive/u/0/folders/1NLDgkvf6pyEQ9WEA4S9WufwgsK2AGS0i</t>
  </si>
  <si>
    <t>Según se evidencia la informacion suministrada por la entidad en este trimestre no se programó ejecución de esta meta.</t>
  </si>
  <si>
    <t>No aplica para el II trimestre, solo se formuló para ejecutar en el II semestre de 2024 en el Plan Estratégico Institucional</t>
  </si>
  <si>
    <t xml:space="preserve">En Cumplimiento del programa anual de asistencias técnicas se han realizaron  8 asistencias técnicas de las 13 programadas  en el añoo en temas de: Indicadores, Red Prestación de Servicios y Programa de Cáncer según el cronograma definido por el Grupo Interno de Trabajo Gestión de Servicios de Salud.
a la fecha el cumplimiento es de 68,38% de la meta establecida para la vigencia del 90%
Evidencia en:
https://drive.google.com/drive/u/0/folders/1NLDgkvf6pyEQ9WEA4S9WufwgsK2AGS0i
</t>
  </si>
  <si>
    <t>segun la informacion reportada por la entidad tuvo un avance cuantitativo del 68% en el tercer trimestre.</t>
  </si>
  <si>
    <t>En Cumplimiento del programa anual de asistencias técnicas se realizaron 7 asistencias técnica  de las 7  programadas por los referentes de cada tema según el cronograma definido Anexa Evidencia https://drive.google.com/drive/folders/1TAEnwef277gggdgJMhjVUhPnImP8pBYM</t>
  </si>
  <si>
    <t>Deacuerdo a la informacion reportada por la entidad se evidencia elcumplimiento del 100% de las actividades programadas para el cuarto trimestre del año 2024.</t>
  </si>
  <si>
    <t xml:space="preserve">En la matriz o se establce el numero de asistencias técnicas programadas. </t>
  </si>
  <si>
    <t xml:space="preserve">% Desarrollo de la herramienta tecnológica "aseguramiento de salud" 
</t>
  </si>
  <si>
    <t>1) se realizó socialización de parte del proveedor SUMIMEDICAL y se brindó apoyo al área de aseguramiento para retroalimentar la estructura de levantamiento de información modulo PILA HORUS – HEALTH FPS.
2) Se desarrollo del módulo de Aseguramiento Versión 2 
Evidencia: https://drive.google.com/drive/folders/14k9dgqyKLznOT3ekMRVnMAA3TNIYPJM8
Con este avance se da por cumplida el 30% de los programado para la vigencia 2023.</t>
  </si>
  <si>
    <t>De acuerdo a la Información registrada por la entidad se dio cumplimiento a la meta rezagada para 2023</t>
  </si>
  <si>
    <t>Durante el I trimestre de la vigencia 2024, se desarrolló del módulo de Aseguramiento Versión 2 (registro y control de novedades, registro y control de aportes -PILA-, proceso de compensación en el SIGSS - y reconocimiento de incapacidades y licencias); el cual contiene opciones de mejoras asociados al tema de automatización, usabilidad con enfoque amigable y diseño a la medida para la operación del Fondo Pasivo de Ferrocarriles.
Evidencia: https://drive.google.com/drive/folders/14k9dgqyKLznOT3ekMRVnMAA3TNIYPJM8</t>
  </si>
  <si>
    <t>Según la informacion reportada por la entidad se evidencia un avance de la ejecucion de la meta en un 25%, se recomiennda la programacion restante para los siguientes trimestres de la vigencia para su cumplimiento total.</t>
  </si>
  <si>
    <t>Cumplida</t>
  </si>
  <si>
    <t>Se realizó contrato No CPS-288-2023 que tiene por objeto CONTRATAR EL DESARROLLO A LA MEDIDA DEL MÓDULO: HORUS HEALTH, INCLUYENDO LA LICENCIA A PERPETUIDAD DEL DESARROLLO A LA MEDIDA REALIZADO PARA EL FONDO DE PASIVO SOCIAL DE FERROCARRILES NACIONALES DE COLOMBIA Y POSTERIOR AL RECIBIDO A SATISFACCIÓN BRINDAR UN AÑO DE SOPORTE Y LA REALIZACIÓN DE LAS ACTUALIZACIONES NECESARIAS DEL MÓDULO DESARROLLADO.
 A la fecha Se hace seguimiento al avance del contrato 288 módulo aseguramiento, Donde se hacen pruebas a los módulos de afiliación, ingreso de novedades, auditoria, descarga de certificados y consulta de reporte el cual surgieron unas observaciones que se están ajustando con los ingenieros de desarrollo de SUMIMEDICAL.
A junio de 2024 se ha cumplido el 42,86% de la meta  establecida (70% del 2024)
 Evidencia en: 
 https://drive.google.com/drive/u/0/folders/1AVdKxlSDJ-_GWw_jcE8zYsyYuhQF_RIz</t>
  </si>
  <si>
    <t>Teniendo la informacion reportada por la entidad esta meta tuvo un avance de cumplimiento del 30%, con un resultado de 42,86</t>
  </si>
  <si>
    <t xml:space="preserve">Durante el periodo evaluado se hace seguimiento y acompañamiento al cumplimiento del contrato 288 así;  
Aseguramiento: Se efectuaron mesas técnicas para realizar pruebas de los Módulos Ingresos de Novedades, Módulos de Auditoría, Módulo de PILA, Módulo de Compensaciones y los Reportes de Validaciones, se hacen ajustes de las observaciones que surgen durante estas pruebas por parte de los ingenieros desarrolladores del proveedor SUMIMEDICAL.
A septiembre de 2024 se ha cumplido con el 59,50% de avance de la meta (70%) establecida para la vigencia 2024
Evidencia en: https://drive.google.com/drive/u/0/folders/1vZRxF3QRZKW0dwYYXTZg0i_GFdNPv5gj
</t>
  </si>
  <si>
    <t>segun la informacion reportada por la entidad tuvo un avance cuantitativo del 60% en el tercer trimestre.</t>
  </si>
  <si>
    <t>Se desarrollaron y se recibieron los módulos de ASEGURAMIENTO, PILA, COMPENSACIONES,  PRESTACIONES SOCIALES, se requiere que el equipo operativo de afiliaciones utilice el aplicativo y valide los ajustes que salgan para corregir en el soporte y mantenimiento.
Evidencia en: https://drive.google.com/drive/folders/1LoMZraa8zrV2-5oepbnRAJTE3-B6OtuM</t>
  </si>
  <si>
    <t xml:space="preserve">La matriz no menciona cuantas o cuales herramientas técnologicas </t>
  </si>
  <si>
    <t>No aplica Actividad para la vigencia 2024</t>
  </si>
  <si>
    <t>segun la informacion reportada por la entidad en la vigencia 2024 no se programo el desarrollo de esta meta.</t>
  </si>
  <si>
    <t xml:space="preserve">Esta Programada para los años 2025 y 2026, se se supone que es 1 herramienta, en la anterior casilla se mencionan varias, revisar </t>
  </si>
  <si>
    <t>Se recaudo en el primer trimestre la suma de SEIS MIL SETECIENTOS CUARENTA Y UN MILLONES TRESCIENTOS SETENTA Y OCHO MIL SEISCIENTOS OCHENTA Y NUEVE PESOS CON SETENTA Y OCHO CENTAVOS M/CTE ($6.741.378.689,78), que corresponde al 23,91% de la meta establecida para el area de cobro coactivo en la presente vigencia.</t>
  </si>
  <si>
    <t xml:space="preserve">Teniendo como soporte la informacion que reporta la entidad, en el primer trimestre, tuvo un avance en el recaudo  de  ($6.741.378.689,78), que corresponde al avance de ejecucion de la meta del 23,91%. </t>
  </si>
  <si>
    <t>Se recaudo en el segundo trimestre la suma DE TRES MIL OCHOCIENTOS SESENTA Y CUATRO MILLONES TRESCIENTOS TREINTA Y CUATRO MIL OCHENTA Y CUATRO PESOS CON VEINTISÉIS CENTAVOS M/CTE ($3.864.334.084,26), que corresponde al 14% de la meta establecida para el trimestre, obteniendo así un porcentaje de avance total en la vigencia del 45% frente a la meta establecida para el área de cobro coactivo.</t>
  </si>
  <si>
    <t xml:space="preserve">Teniendo como soporte la informacion que reporta la entidad, en el segundo trimestre, tuvo un avance en el recaudo  de  ($3.864.334.084,26), que corresponde al avance de ejecucion de la meta del 14%. </t>
  </si>
  <si>
    <t>Se recaudo en el tercer trimestre la suma SIETE MIL OCHOCIENTOS CINCUENTA Y CUATRO MILLONES TRESCIENTOS OCHENTA Y TRES MIL QUINIENTOS PESOS CON 60/100 M/CTE ($7.854.383.500,60), que corresponde al 27% de la meta establecida para el trimestre, obteniendo así un porcentaje de avance total en la vigencia del 64,51% frente a la meta establecida para el área de cobro coactivo.</t>
  </si>
  <si>
    <t>segun la informacion reportada por la entidad la meta de este trimestre  se cumplio en un 27%, donde se recomienda realizar el cumplimiento total en el trimestre restante de la vigencia.</t>
  </si>
  <si>
    <t>Se recaudo en el cuarto trimestre la suma SIETE MIL DOSCIENTOS DIECISÉIS MILLONES TRESCIENTOS SETENTA Y OCHO MIL QUINIENTOS CUARENTA Y TRES PESOS CON 06/100 M/CTE ($7.216.378.543,06), que corresponde al 25% de la meta establecida para el año, obteniendo así un porcentaje de avance total en la vigencia del 90%</t>
  </si>
  <si>
    <t>Teniendo en cuenta la informacion consignada por FONPRECOM, el avance trimestral fue del 25% y 90% acumulado durante la vigencia, queda 10% como rezago para el año 2025.</t>
  </si>
  <si>
    <t xml:space="preserve">En el primer trimestre de 2024, el recaudo por cobro persuasivo fue de VEINTE MIL TREINTA Y NUEVE MILLONES OCHOCIENTOS OCHENTA Y UN MIL TRESCIENTOS TREINTA Y TRES PESOS CON 12 CENTAVOS M/CTE. ($20,039,881,333,12), correspondiente al 46,69 % de la meta establecida en la vigencia de 2024. </t>
  </si>
  <si>
    <t>Teniendo como soporte la informacion que reporta la entidad, en el primer trimestre, tuvo un avance en el recaudo  de  (($20,039,881,333,12), correspondiente al 46,69 %.</t>
  </si>
  <si>
    <t>Se recaudo en el segundo trimestre la suma ONCE MIL MILLONES CUATROCIENTOS VEINTIÚN MILLONES SETECIENTOS VEINTITRÉS MIL NOVECIENTOS SETENTA Y CUATRO PESOS CON SESENTA Y SIETE CENTAVOS M/CTE ($11.421.723.974,67), que corresponde al 27% de la meta establecida para el trimestre, obteniendo así un porcentaje de avance total en la vigencia del 58% frente a la meta establecida para el área de cobro persuasivo.</t>
  </si>
  <si>
    <t>Teniendo como soporte la informacion que reporta la entidad, en el segundo trimestre, tuvo un avance en el recaudo  de  ($11.421.723.974,67), correspondiente al 27 %. y meta total en la vigencia de 58%.</t>
  </si>
  <si>
    <t>Se recaudo en el tercer trimestre la suma CINCO MIL NOVECIENTOS CINCUENTA Y SIETE MILLONES TREINTA Y DOS MIL CIENTO NOVENTA Y UN PESOS CON 79/100 M/CTE ($5.957.032.191,79), que corresponde al 14% de la meta establecida para el trimestre, obteniendo así un porcentaje de avance total en la vigencia del 87,18% frente a la meta establecida para el área de cobro persuasivo.</t>
  </si>
  <si>
    <t>segun la informacion reportada por la entidad la meta de este trimestre  se cumplio en un 14%, donde se recomienda realizar el cumplimiento total en el trimestre restante de la vigencia.</t>
  </si>
  <si>
    <t xml:space="preserve">Se recaudo en el cuarto trimestre la suma ONCE MIL CIENTO CUARENTA Y DOS MILLONES SETECIENTAS SETENTA Y CINCO MIL QUINIENTOS CUARENTA Y NUEVE PESOS y CON 44/100 M/CTE ($11.142.775.549,44), que corresponde al 26% de la meta establecida para el año, obteniendo así un porcentaje de avance total en la vigencia del 114% </t>
  </si>
  <si>
    <t>Teniendo en cuenta la informacion consignada por FONPRECOM,  se cumplio el 100% de los dispuesto en la Meta.</t>
  </si>
  <si>
    <t>Para el proceso realizado para conciliación de la deuda, se llevaron acabo 5 mesas de trabajo con Las siguientes entidades deudoras: Universidad de Cartagena, Municipio de Garzon, Municipio de Cartago, Banco BBVA, Departamento del Meta y Departamento del Tolima, cantidad que corresonde al 55,55% de avance sobre la meta establecida para la vigencia de 2024.</t>
  </si>
  <si>
    <t xml:space="preserve">Teniendo como soporte la informacion que reporta la entidad, en el primer trimestre, tuvo un avance correspondiente aal 55,55% de avance de la meta establecida para la vigencia de 2024. </t>
  </si>
  <si>
    <t>Se llevaron acabo 27 mesas de trabajo (Alcaldia de Pensilvania, Alcaldia de Neiva, Departamento de Boyaca, Alcaldia del Cairo, Alcaldia del Obando, Alcaldia de Toro, Alcaldia de Cartago, Alcaldia de Garzón, Gobernacion Del Atlántico, Alcaldia De Ibagué, Gobernacion Del Meta, Alcaldia De Barranco De Loba, Municipio De Acacias, Alcaldia De Ciénaga De Oro, Hospital Moncaleano, Alcaldia De Cocorna, etc...) de las cuales 26 son conjuntamente con el grupo de cobro coactivo y 1 mesa de trabajo adicional en la cual solo cobro coactivo se reune con al entidad deudora (EMPRESAS PUBLICAS DE SANTA BARBARA.</t>
  </si>
  <si>
    <t>segun la informacion reportada por la entidad se cumplieron con 27 mesas de trabajo que corresponden al 300% de la meta propuesta para este trimestre.</t>
  </si>
  <si>
    <t xml:space="preserve">Se llevaron acabo 27 mesas de trabajo de las cuales 26 son conjuntamente con el grupo de cobro coactivo </t>
  </si>
  <si>
    <t>Segun la informacion reportada por la entidad el incremento en la meta conseguida, se debe a nuevos recursos destinados a las entidades con las que se realizan las mesas.</t>
  </si>
  <si>
    <t>En el cuarto trimestre de la vigencia 2024, Se llevaron a cabo 18 mesas de trabajo de las cuales 15 son conjuntamente con el grupo de cobro coactivo, cumpliendo así la meta de 76 mesas de trabajo de las programadas que eran (36).</t>
  </si>
  <si>
    <t>Revisar la planeación de este indicador, en el informe se dejo 79 y 884%</t>
  </si>
  <si>
    <t>No aplica. Actividad no programada para la vigencia 2024.</t>
  </si>
  <si>
    <t>No hay actividad programada</t>
  </si>
  <si>
    <t>3. . Garantizar acceso oportuno a los medicamentos y tecnología a todos los habitantes del territorio nacional.</t>
  </si>
  <si>
    <t>En la actualidad el INC cuenta con un proyecto de investigación financiado, titulado: Análisis del transcriptoma espacial de metaplasia intestinal en cuatro departamentos de Colombia 2022-2025, ganador de la convocatoria para la financiación de un proyecto de investigación realizada en el año 2022, para el cual se han entregado $ 300.000.000 en la vigencia 2022, $ 200.000.000 para el año 2023 y se encuentra pendiente por asignar $ 100.000.000 correspondiente a la vigencia 2024.
El Grupo Coordinador de la Red Nacional de Investigación en Cáncer, estipuló el lanzamiento cada 2 años, de una para la financiación de programas/proyectos de I+D+i, la evaluación de las mismas se hace en el seno del Grupo coordinación con la concurrencia de expertos temáticos y metodológicos que participan en la elección del ganador.
El proyecto se ejecuta durante los 3 años siguientes a la asignación de los recursos de la convocatoria, con una supervisión detallada de las actividades y de la ejecución presupuestal realizada por parte del Instituto. 
Para el año 2024, se lanzará la nueva convocatoria para financiación de un proyecto de I+D+i, en el marco de la Red Nacional de Investigación en Cáncer.
Fuente. Coordinador Grupo Apoyo y Seguimiento para la Investigación</t>
  </si>
  <si>
    <t>De acuerdo con la información de la entidad se logró el cumplimiento del proyecto programado.</t>
  </si>
  <si>
    <t>Indicador cumplido</t>
  </si>
  <si>
    <t>De acuerdo con la información de la entidad, se cumplió con la programación de la actividad.</t>
  </si>
  <si>
    <t>Según la información de la entidad, se cumplió con la meta</t>
  </si>
  <si>
    <t>Meta cumplida, durante el I trimestre 2024.</t>
  </si>
  <si>
    <t>3.1. FortalecimientoOrganizacional y Simplificación de Procesos</t>
  </si>
  <si>
    <t>Documentos técnicos de la formación del talento humano para el control del cáncer en el país.</t>
  </si>
  <si>
    <t>No hay actividad programada para 2024</t>
  </si>
  <si>
    <t>De acuerdo con la información de la entidad, esta actividad no está programada para la vigencia 2024.</t>
  </si>
  <si>
    <t>Actividad no programada para la vigencia 2024</t>
  </si>
  <si>
    <t>No aplica. Actividad no programada para la vigencia 2024</t>
  </si>
  <si>
    <t>&gt;=95%</t>
  </si>
  <si>
    <t>101% de cumplimiento en las metas de recaudo 
Valor total recaudado en el periodo: 
$ 101.722
Meta de recaudo del período: 
$ 100.124
(Cifras en millones de pesos)
El ingreso acumulado a marzo se ubicó en 102% ($101.722 millones), respecto a la meta acumulada para el mes de marzo de 2024 ($100.124 millones), esto quiere decir que el recaudo cumplió la meta presupuestal del periodo (marzo), quedando un 2% por encima de lo planeado el cual obedeció al comportamiento del sector, donde se establecen causales de cumplimiento por parte de la ERP en:
❖ La forma de pago pactada
❖ Reconocimiento de deudas de vigencias anteriores
❖ Acuerdos de pago suscritos.
El 86% del ingreso del periodo acumulado al I trimestre de 2024, se concentró en pagos realizados por:
❖ CAPITAL SALUD: $36.492 millones equivalente al 36% del recaudo acumulado en el periodo.
❖ NUEVA EPS: $22.589 millones equivalente al 22% del recaudo acumulado en el periodo.
❖ FAMISANAR: $18.997 millones equivalente al 19% del recaudo acumulado en el periodo.
❖ COMPENSAR: $5.898 millones equivalente al 6% del recaudo acumulado del periodo.
❖ CAPRESOCA: $3.464 millones equivalente al 3% del recaudo acumulado del periodo
Fuente. Sistema de Información de Avance a Procesos del INC. SIAPINC</t>
  </si>
  <si>
    <t xml:space="preserve">De acuerdo con la información de la entidad, se presentó cumplimiento superior al 100%, por cuanto recaudaron más del valor que tenían programado para el trimestre. </t>
  </si>
  <si>
    <r>
      <rPr>
        <b/>
        <sz val="10"/>
        <color theme="1"/>
        <rFont val="Calibri"/>
        <family val="2"/>
        <scheme val="minor"/>
      </rPr>
      <t xml:space="preserve">111% de cumplimiento en las metas de recaudo
</t>
    </r>
    <r>
      <rPr>
        <sz val="10"/>
        <color theme="1"/>
        <rFont val="Calibri"/>
        <family val="2"/>
        <scheme val="minor"/>
      </rPr>
      <t xml:space="preserve">
Valor total recaudado en el periodo: 
$ 116.680
Meta de recaudo del período: 
$ 105.433
(Cifras en millones de pesos)
El ingreso acumulado del segundo trimestre se ubicó en 111% ($116.680 millones), respecto a la meta acumulada para el segundo trimestre de 2024 ($105.433 millones), esto quiere decir que el recaudo cumplió la meta presupuestal del trimestre, quedando un 11% por encima de lo planeado el cual obedeció al comportamiento del sector, donde se establecen causales de cumplimiento por parte de la ERP en:
❖ La forma de pago pactada
❖ Reconocimiento de deudas de vigencias anteriores
❖ Acuerdos de pago suscritos.
El 85% del ingreso del trimestre, se concentró en pagos realizados por:
❖ CAPITAL SALUD: $47.585 millones equivalente al 41% del recaudo acumulado en el periodo.
❖ NUEVA EPS: $15.897 millones equivalente al 14% del recaudo acumulado en el trimestre.
❖ FAMISANAR: $16.652millones equivalente al 14% del recaudo acumulado en el trimestre.
❖ COMPENSAR: $10.056 millones equivalente al 9% del recaudo acumulado del trimestre.
❖ SALUD TOTAL: $9.035 millones equivalente al 8% del recaudo acumulado del trimestre
Fuente. Sistema de Información de Avance a Procesos del INC. SIAPINC y Grupo gestión de cartera</t>
    </r>
  </si>
  <si>
    <t>De acuerdo con la información de la entidad, se presenta sobre ejecución de cumplimiento por mayor valor recaudado de lo programado.</t>
  </si>
  <si>
    <t>115% de cumplimiento en las metas de recaudo para elo periodo
Valor total recaudado en el periodo: $ 116.167
Meta de recaudo del período: $101.191
(cifras en millones de pesos)
El ingreso acumulado del tercer trimestre se ubicó en 115% ($116.167 millones), respecto a la meta acumulada para el tercer trimestre de 2024 ($101.191 millones), esto quiere decir que el recaudo cumplió la meta presupuestal del trimestre, quedando un 15% por encima de lo planeado el cual obedeció al comportamiento del sector, donde se establecen causales de cumplimiento por parte de la ERP en:
	La forma de pago pactada
	Reconocimiento de deudas de vigencias anteriores
	Acuerdos de pago suscritos.
El 79% del ingreso del trimestre, se concentró en pagos realizados por: 
	CAPITAL SALUD: $42.140 millones equivalente al 36% del recaudo acumulado en el periodo.
	FAMISANAR: $20.968 millones equivalente al 18% del recaudo acumulado en el trimestre.
	NUEVA EPS: $18.300 millones equivalente al 16% del recaudo acumulado en el trimestre.
	SANITAS: $5.634 millones equivalente al 5% del recaudo acumulado del trimestre.
	SALUD TOTAL: $4.378 millones equivalente al 4% del recaudo acumulado del trimestre.
Fuente. Sistema de Información de Ambiente a Procesos del INC. SIAPINC. Grupo Gestión de Cartera del INC.</t>
  </si>
  <si>
    <t>Según la información de la entidad, se hay un cumplimiento mayor a la meta, por lo que se sugiere revisar los estudios y proyecciones para tener una ejecución de 100% en esa actividad del PES</t>
  </si>
  <si>
    <t xml:space="preserve">111% de cumplimiento en las metas de recaudo para el IV trimestre de 2024
Valor total recaudado en el periodo: $ 117.131
Meta de recaudo del período: $105.734
(cifras en millones de pesos)
El ingreso acumulado del cuarto trimestre se ubicó en 111% ($117.131 millones), respecto a la meta acumulada para el cuarto trimestre de 2024 ($105.734 millones), esto quiere decir que el recaudo cumplió la meta presupuestal del trimestre, quedando un 11% por encima de lo planeado el cual obedeció al comportamiento del sector, donde se establecen causales de cumplimiento por parte de la ERP en:
· La forma de pago pactada
· Reconocimiento de deudas de vigencias anteriores
· Acuerdos de pago suscritos.
El 79% del ingreso del trimestre, se concentró en pagos realizados por:
· CAPITAL SALUD: $42.382 millones equivalente al 36% del recaudo acumulado en el periodo.
· FAMISANAR: $24.128 millones equivalente al 20% del recaudo acumulado en el trimestre.
· NUEVA EPS: $12.940 millones equivalente al 11% del recaudo acumulado en el trimestre.
· COMPENSAR: $7.654 millones equivalente al 7% del recaudo acumulado del trimestre.
· CAPRESOCA: $6.426 millones equivalente al 5% del recaudo acumulado del trimestre.
Fuente. SIAPINC4.
</t>
  </si>
  <si>
    <t>Según la información de la entidad se cumplió en su totalidad con la meta programada.</t>
  </si>
  <si>
    <t>No hay meta cuantitativa del recaudo, como se calcula?</t>
  </si>
  <si>
    <t>52% de recaudo por giro directo
Valor total recaudado por giro directo: $ 52.531
Total de recaudo en el periodo: 
$ 101.722
(Cifras en millones de pesos)
Al cierre del primer  trimestre de 2024, se han recaudado $101.722.167.141 millones de los cuales por giro directo han ingresado $52.531.174.687 de los cuales $36.224.982.000 millones  corresponde al pago de Capital salud (contrato PGP) y $16.306.192.687 pagos autorizados por las ERP a la Adres para giro directo. 
Fuente. Grupo Cartera INC</t>
  </si>
  <si>
    <t>De acuerdo con la información de la entidad, se presentó un 52% de recaudo por giro directo, lo que representa un cumplimiento de 87%.</t>
  </si>
  <si>
    <r>
      <rPr>
        <b/>
        <sz val="10"/>
        <color theme="1"/>
        <rFont val="Calibri"/>
        <family val="2"/>
        <scheme val="minor"/>
      </rPr>
      <t>66% de recaudo por giro directo</t>
    </r>
    <r>
      <rPr>
        <sz val="10"/>
        <color theme="1"/>
        <rFont val="Calibri"/>
        <family val="2"/>
        <scheme val="minor"/>
      </rPr>
      <t xml:space="preserve">
Valor total recaudado por giro directo: $ 77.535
Total de recaudo en el periodo: 
$ 116.680
(Cifras en millones de pesos)
Para el segundo trimestre de 2024 el recaudo real por la venta de servicios de salud fue de $116.680 millones, de los cuales $77.535 millones corresponden a pagos por la modalidad de giro directo (ADRES) que equivale al 66% del recaudo y $39.144 millones corresponden a los giros realizados por las tesoreria de las diferentes ERP lo que equivale al 34% del recaudo total.
Este comportamiento obedece a la intervención de las ERP como Famisanar, Nueva Eps, Asmet Salud y Sanitas EPS.
Fuente. Sistema de Información de Avance a Procesos del INC. SIAPINC. y Grupo Gestión de cartera INC.</t>
    </r>
  </si>
  <si>
    <t>86,4% de de giro directo
Valor del giro directo: $100.343
Total del recaudo en el periodo: $116.167
(cifras en millones de pesos)
Para el tercer trimestre de 2024 el recaudo real por la venta de servicios de salud fue de $116.167 millones, de los cuales $100.343 millones corresponden a pagos por la modalidad de giro directo (ADRES) que equivale al 86% del recaudo y $15.824 millones corresponden a los giros realizados por las tesoreria de las diferentes ERP lo que equivale al 14% del recaudo total.
Fuente. Sistema de Información de Ambiente a Procesos del INC. SIAPINC. Grupo Gestión de Cartera del INC.</t>
  </si>
  <si>
    <t>Según la información de la entidad, se avanzó en el cumplimiento de la meta</t>
  </si>
  <si>
    <t xml:space="preserve">78% de giro directo IV trimestre 2024
Valor del giro directo: $91.673
Total del recaudo en el periodo: $117.131
(cifras en millones de pesos)
Para el cuarto trimestre de 2024 el recaudo real por la venta de servicios de salud fue de $117.131 millones, de los cuales $91.673 millones corresponden a pagos por la modalidad de giro directo (ADRES) que equivale al 78% del recaudo y $25.458 millones corresponden a los giros realizados por las tesoreria de las diferentes ERP lo que equivale al 22% del recaudo total.
Fuente. SIAPINC4.
</t>
  </si>
  <si>
    <t>El indicador tiene una periodicidad anual, razón por la cual el reporte se realizará con corte anual.</t>
  </si>
  <si>
    <t>Apesar que la meta del indicador tiene corte anual se solicita profundizar acciones de seguimiento y reportar en descripcion de avances lo que se realice en cada corte.</t>
  </si>
  <si>
    <t>Este indicador tiene una periodicidad anual. El avance en el trimestre estuvo relacionado con el cargue de documentación y evaluación de ampliación como PEA y sometimiento y evaluación de ampliación de alcance de ensayos de los grupos de Química y toxicología y Genética y crónicas bajo las ISO/EIC 17025 e ISO/IEC 17043. Se realizó evaluación de ampliación de alcance en ISO/ 17043 con un resultado de una no conformidad , 7 oportunidades de mejora y 3 fortaleza.</t>
  </si>
  <si>
    <t>Este indicador tiene una periodicidad anual. Se realizó el monitoreo y seguimiento a los planes de mejora, oportunidades de mejora derivados de auditorias anteriores. De igual manera se llevo a cabo el alistamiento de la documentación requerida para la auditoria con ONAC en el mes de octubre. Se realizaron mesas técnicas de trabajo con los grupos con el fin de llevar a cabo la transición de la norma ISO/IEC 17043 a versión 2023, en el INS</t>
  </si>
  <si>
    <t>Teniendo en cuenta que se encuentra en ejecución el ultimo corte de la vigencia 2024, se requiere que la entidad profundice acciones para dar cumplimiento a lo programado.</t>
  </si>
  <si>
    <t>Durante el año 2024, el indicador registra un porcentaje de 100% en cuanto a mantener la condición de acreditación activa para los ensayos y parámetros acreditados bajo las normas ISO /IEC: 17025: 2017 - ISO/IEC 17043:2010. En total la DRSP se contaba con 28 ensayos acreditados activos bajo la norma ISO /IEC: 17025: 2017 y en el año 2024 se amplió el alcance de la acreditación para 3 parámetros más, al finalizar la vigencia 2024 se cuenta con un total de 31 ensayos acreditados. Para los parámetros acreditados activos bajo la norma ISO/IEC 17043:2010, es importante resaltar que durante la vigencia 2024, se mantuvieron en su totalidad los parámetros acreditados con que se cerró la vigencia anterior, lo que permitió cerrar el año 2024 con un total de 17 parámetros acreditados. La totalidad de los ensayos y parámetros acreditados fueron sometidos a evaluación por ONAC y mediante auditoría interna en la vigencia 2024.</t>
  </si>
  <si>
    <t>segun la informacion consignada por el INSTITUTO NACIONAL DE SALUD, evidencia un cumplimiento del 100%, de la meta programada.</t>
  </si>
  <si>
    <t xml:space="preserve">Revisar </t>
  </si>
  <si>
    <t>El indicador tiene una periodicidad semestral, razón por la cual el reporte se realizará con corte semestral. Cabe aclarar que, de acuerdo con la ficha técnica de este indicador, la información tiene 30 días de rezago con respecto al periodo de corte.</t>
  </si>
  <si>
    <t>Apesar que la meta del indicador tiene corte semestral se solicita profundizar acciones de seguimiento y reportar en descripcion de avances lo que se realice en cada corte.</t>
  </si>
  <si>
    <t>En el primer semestre de 2024 el comportamiento del indicador se ubicó en el nivel satisfactorio con un 99% de resultados que cumplen con el criterio de participación, según las condiciones particulares de cada proveedor. De igual manera es importante resaltar que en el segundo semestre en total el LNR participo en 3 Programas de Evaluación Externa del Desempeño; y se obtuvo resultado satisfactorio según los criterios del proveedor para 2 programas. Programa EvECSi, Control de la Calidad del Laboratorio de Serología, Infecciosa concordancia del 100% y Programa RIQAS Manager concordancia del 100%. Para el programa Controllab, Brasil, se está a la espera de los resultados. En total se analizaron 12 muestras de ensayo de los programas de evaluación en que participa el LNR</t>
  </si>
  <si>
    <t>Se diligencia por parte del INS cumplimiento proyectado para el corte segundo trimestre 2024.</t>
  </si>
  <si>
    <t>El indicador tiene una periodicidad semestral. Se realizó el seguimiento al desempeño de los laboratorios de la Direción de Redes del INS que participaron en programas de evaluación del desempeño, con el fin de evidenciar si era necesario generar alguna acción correctiva, y de igual forma crear el respectivo plan de mejora.  Se verificó la recepción de los resultados de la participación en dichos programas. En el primer semestre el resultado fue del 99%</t>
  </si>
  <si>
    <t>Se debe dar mayor claridad a la justificación realiazada, debido a que la justificación de acuerdo a lo descrito corresponde al primes semestre y este reporte ya se debe henerar con el primer corte del segundo semestre.</t>
  </si>
  <si>
    <t>En el segundo semestre de 2024 el comportamiento del indicador se ubicó en el nivel satisfactorio con un 100% de resultados que cumplen con el criterio de participación, según las condiciones particulares de cada proveedor. De igual manera es importante resaltar que en el segundo semestre en total el LNR participó en 17 Programas de Evaluación Externa del Desempeño; y se obtuvo resultado satisfactorio según los criterios del proveedor para 17 programas.
Programa Water Supply/Drinking Water. Resource Technology Corp.USA, resultado 100%, Programa EvECSi, Control de la Calidad del Laboratorio de Serología Infecciosa concordancia del 100%, Ensayos de aptitud serología de sífilis, CDC Atlanta, concordancia del 100%, Programa latinoamericano de control de calidad en bacteriología y resistencia a los antimicrobianos, concordancia del 100% de los cuatro ensayos diferenciados, Control lab. proficiência clínica, análises físico-químicas,hemoterapia, microbiologia e veterinária concordancia del 100% en los cuatro ensayos diferenciados del programa, International Leptosirosis MAT Profeciency testing schene,Nacional Serology Refernce Laboratory Australia. Resultado satisfactorio 100%. Pruebas de sensibilidad de M. tuberculosis a los fármacos antituberculosos por la técnica de GeneXpert resultado Excelente; Pruebas de sensibilidad de M. tuberculosis a los fármacos antituberculosos por las técnicas de Bactec MGIT y GeneXpert Resultado Aceptable. En total se analizaron 117 muestras de ensayo de los programas de evaluación en que participa el LNR. Es importante resaltar que los resultados de la participación en dos programas aún no han sido enviados al INS por lo que se espera que los días de rezago establecidos en la ficha técnica del indicador se reciban los resultados y se ajuste el desempeño definitivo del indicador.</t>
  </si>
  <si>
    <t>El indicador tiene una periodicidad anual. Se realizó el Programa de Evaluación Directa de Entomología el cual esta ofertado en la plataforma PCC., está en tramite la finalización del Informe .</t>
  </si>
  <si>
    <t>El indicador tiene periodicidad anual. Para el tercer trimestre se encuentran las ofertas de 17 programas de evalaución del Desempeño PEED, en los cuales se han inscrito 975 particpantes, para el ciclo 2024.</t>
  </si>
  <si>
    <t>Durante la vigencia 2024, el indicador registra un porcentaje de 98% en la obtención de resultados satisfactorios por parte de los laboratorios participantes en los programas PEED ofertados por el LNR. En total en año 2024 de acuerdo a la información generada por la plataforma PCC se registra una participación 1811 laboratorios de los cuales 1775 obtuvieron resultados satisfactorios en los diferentes programas en que participaron. Por otra parte, es importante resaltar que el LNR asegura y garantiza que el material de ensayo enviado permita la evaluación idónea del desempeño y por lo tanto la participación debería ser satisfactoria.
Otro aspecto a tener en cuenta es que es un requisito de obligatorio cumplimiento para los Laboratorios de Salud Pública y del Distrito Capital según el Decreto 780 de 2016, Artículo 2.8.8.2.14 Numeral 7 “Participar en los programas nacionales de evaluación externa del desempeño acorde con los lineamientos establecidos por los laboratorios nacionales de referencia</t>
  </si>
  <si>
    <t>segun la informacion consignada por el INSTITUTO NACIONAL DE SALUD, evidencia un cumplimiento del 102%, de la meta programada. Por lo anterior se recomienda en la justificación mencionar exactamente el porque se supera la meta propuesta inicialmente.</t>
  </si>
  <si>
    <t>El indicador tiene una periodicidad semestral, razón por la cual el reporte se realizará con corte semestral.</t>
  </si>
  <si>
    <t>Se registra avances del indice de referenciación de 7,4 a corte del 30 de junio de 2024
Se registra resultado en Plan de Accion del INS. La información que publica el ONS se considera por parte de los públicos objetivos</t>
  </si>
  <si>
    <t>el reporte se debe verificar debido a que el resultado cuantitativo es superior a la meta propuesta es decir el % de cumplimiento debería ser mayor a 100%</t>
  </si>
  <si>
    <t>Se ha posicionado al ONS como actor que genera y publica análisis de determinantes sociales y sus desigualdades para informar la toma de decisiones en diferentes formatos de publicaciones técnicas y artículos científicos, de manera que la comunidad científica está al tanto de la producción del ONS y lo referencia en su publicaciones. El indicador tiene periodicidad semestral y en el primer semestre obtuvo un resultado de 7,4.</t>
  </si>
  <si>
    <t>Se debe dar mayor claridad a la justificación realiazada, debido a que la justificación de acuerdo a lo descrito corresponde al primes semestre y este reporte ya se debe henerar con el primer corte del segundo semestre.
De igual manera teniendo en cuenta el porcentaje de cumplimiento cercano del 185%, despues de ser verficado por la entidad, se debe verificar las metas propuestas y de ser necesario solicitar ajuste al PES del INS</t>
  </si>
  <si>
    <t>Se realiza el seguimiento al índice de publicaciones con corte al segundo semestre con un resultado de 6,26. Se logra la meta establecida. Teniendo en cuenta que el objetivo del ONS es gestionar información y conocimiento pertinente, confiable, claro y oportuno sobre la situación de salud de la población colombiana y sus determinantes y que la gestión del conocimiento, el indicador se refiere a la identificación y aprovechamiento del conocimiento colectivo así como a su transferencia y aplicación. Para el ONS es importante medir el uso de la información que produce, por parte de la comunidad en general, medición que se realiza a partir del seguimiento a la citación de sus publicaciones. La citación será medida teniendo en cuenta los informes técnicos especiales y artículos que registren como autor principal o de correspondencia un profesional del ONS y sean producto del análisis realizado o financiado por el ONS hasta la fecha de corte</t>
  </si>
  <si>
    <t>segun la informacion consignada por el INSTITUTO NACIONAL DE SALUD, evidencia cumplimiento de la meta programada.Por lo anterior se recomienda en la justificación mencionar exactamente el porque se supera la meta propuesta inicialmente o de ser necesario solicitar ajuste de las metas planeadas.</t>
  </si>
  <si>
    <t>El indicador tiene una periodicidad anual, Por lo anterior se encuentra programado para el cuarto trimestre. En el segundo trimestre de 2024, se aplicó este índice en dos eventos realizados y su resultado  fue de 1.28, aclarando que esto es solo un avance para la medición final del mismo. Los productos y actuar del ONS en los diferentes espacios buscasn lograr esa legitimidad de la misionalidad</t>
  </si>
  <si>
    <t>El indicador tiene una periodicidad anual, Por lo anterior se encuentra programado para el cuarto trimestre.  La meta de un índice de legitimidad de 1 se estableció con el criterio de tener al menos la misma legitimidad que el resto de los actores que se incluyen en la encuesta y que trabajan temas similares al ONS. Al ser un indicador de razón se compara la legitimidad percibida del ONS con los de los demás actores identificados.</t>
  </si>
  <si>
    <t>El índice de legitimidad del ONS evaluó la credibilidad que este organismo genera frente a otros actores del sector, superando así la meta establecida de 1. La meta de un índice de legitimidad de superior 1 se estableció con el criterio de tener al menos la misma legitimidad que el resto de los actores que se incluyen en la encuesta y que trabajan temas similares al ONS. Al ser un indicador de razón se compara la legitimidad percibida del ONS con los de los demás actores identificados.</t>
  </si>
  <si>
    <t>segun la informacion consignada por el INSTITUTO NACIONAL DE SALUD, evidencia cumplimiento de la meta programada. Por lo anterior se recomienda en la justificación mencionar exactamente el porque se supera la meta propuesta inicialmente.</t>
  </si>
  <si>
    <t>Durante el primer trimestre de 2024 se registran 133 productos de nuevo conocimiento por parte de los cinco procesos misionales, dentro de los que se encuentran artículos científicos, boletines, policy briefs, entre otros productos de generación de conocimiento.</t>
  </si>
  <si>
    <t>En la descripcion de avance se debe describir brevemente la razón del incumplimiento y las acciones a realizar para lograr el cumlimiento</t>
  </si>
  <si>
    <t xml:space="preserve">Durante el segundo trimestre de 2024 se registran 65 productos de nuevo conocimiento por parte de los cinco procesos misionales. Dado que es un indicador acumulado, el avance de este trimestre sumado al del I trimestre de 2024 (133), da un resultado acumulado para 2024 de 198 productos., dentro de los que se encuentran artículos científicos, boletines, policy briefs, entre otros productos de generación de conocimiento:
-17 articulos.
-8 Manuscritos cientificos sometidos a publicacion a una revista cientifica
-39 publicaciones de resultados de investigacion en diferentes medios
-1 Produccion de evidencia cientifica a tomadores de decisiones en salud publica. El ser este un indicador acumulado, el resultado de este trimestre sumado al I trimestre de 2024, registra un avance acumulado de </t>
  </si>
  <si>
    <t>Durante el tercer trimestre de 2024 se registran 65 productos de nuevo conocimiento por parte de los cinco procesos misionales. Dado que es un indicador acumulado, el avance de este trimestre sumado al del I (133) y II trimestre (65 )de 2024, da un resultado acumulado para 2024 de 263 productos., dentro de los que se encuentran artículos científicos, boletines, entre otros productos.</t>
  </si>
  <si>
    <t>Durante el cuarto trimestre de 2024 se registran 107 productos de nuevo conocimiento por parte de los cinco procesos misionales. Dado que es un indicador acumulado, el avance de este trimestre sumado al del I (133) II trimestre (65 ) y III trimestre (65) de 2024, da un resultado acumulado para 2024 de 370 productos, dentro de los que se encuentran artículos científicos, boletines, entre otros productos. Se cumple con la meta</t>
  </si>
  <si>
    <t xml:space="preserve">
El indicador tiene una periodicidad anual, razón por la cual para el reporte se realizará con corte anual.
Se solicitó modificación de  las metas de 2024, 2025 y 2026 del indicador "Factor de impacto de la revista biomédica del INS al Ministerio de Salud y Protección social teniendo en cuenta los cambios cruciales en las clasificaciones de categorías del Factor de Impacto de la Revista (JIF), como la medición sin discriminación del área temática de la revistas. La solicitud fue aprobada por el Ministerio de Salud y Protección Social mediante correo electrónico del 18 de marzo de 2024.</t>
  </si>
  <si>
    <t>El factor de impacto de la vigencia 2023, publicado en junio de 2024, fue de 0,8. Esto es un resultado satisfactorio con respecto a la meta de 0,5.</t>
  </si>
  <si>
    <t>El factor de impacto publicado en junio de 2024, fue de 0,8. Cabe mencionar que el factor de impacto de una revista es un índice bibliométrico que mide el promedio de citas que reciben los artículos de una revista en un año en particular sobre el total de artículos publicados por el total de las revistas que hacen parte del mismo grupo. Sirve para comparar y evaluar la importancia relativa de una revista determinada dentro de un mismo campo científico</t>
  </si>
  <si>
    <t>Segun la informacion consignada por el INSTITUTO NACIONAL DE SALUD, evidencia cumplimiento de la meta programada. Por lo anterior se recomienda en la justificación mencionar exactamente el porque se supera la meta propuesta inicialmente.</t>
  </si>
  <si>
    <t xml:space="preserve">En el primer trimestre de 2024, se generaron 106 productos de apropiación social del conocimiento. Dentro de estos productos se encuentran la partipación en conferencias magistrales, comités interinstitucionales, mesas técnicas, entre otros. </t>
  </si>
  <si>
    <t>En la descripcion de avance se debe describir brevemente la razón del incumplimiento y las acciones a realizar para lograr el cumplimiento de ser necesario.</t>
  </si>
  <si>
    <t>Durante el segundo trimestre de 2024 se reportan 45 productos. Dado que es un indicador acumulado (45+106), el total en lo que va de 2024 va en 151 productos. Dentro de los productos de apropiación social del conocimiento, se evaluaron artículos, se participó en eventos y se participó en comités interinstitucionales.</t>
  </si>
  <si>
    <t>Durante el segundo trimestre de 2024 se reportan 45 productos. Dado que es un indicador acumulado (45+106+45), el total en lo que va de 2024 va en 196 productos. Dentro de los productos de apropiación social del conocimiento en el tercer trimestre, se evaluaron artículos y participó en comités interinstitucionales.</t>
  </si>
  <si>
    <t>Durante el cuarto trimestre de 2024 se reportan 63 productos de apropiación social del conocimiento. Dado que es un indicador acumulado (106+45+45+63), el total de 2024 es de 259 productos. Dentro de los productos de apropiación social del conocimiento en el cuarto trimestre, se evaluaron artículos, se realizaron conferencias magistrales y presentaciones en eventos cientificos y se evaluaron trabajos de grado.</t>
  </si>
  <si>
    <t xml:space="preserve">El indicador tiene una periodicidad anual. En el marco de desarrollo de esta meta el INS  realizó Análisis del diagnóstico organizacional, para efectos del rediseño. Esta meta no afecta proyectos de inversión, ya que los recursos  se estan solicitando a través de gastos de funcionamiento. Análisis del diagnóstico organizacional, para efectos del rediseño. Se viene cumpliendo el plan de trabajo, adicionalmente  el INS viene solicitando los recursos a  Hacienda para implementación </t>
  </si>
  <si>
    <t xml:space="preserve">Se da cumplimiento a las mesas de trabajo internas programadas como avance en la articulacion institucional frente al Diagnóstico, análisis y propuesta de Modelo Operativo por Procesos </t>
  </si>
  <si>
    <t>segun la informacion consignada por el INSTITUTO NACIONAL DE SALUD, evidencia cumplimiento de la meta programada.</t>
  </si>
  <si>
    <r>
      <t xml:space="preserve">Fortalecer los sistemas de información de las redes especiales, de laboratorio, del Sistema Nacional de Vigilancia y de otros sistemas existentes con el fin de mejorar los procesos relacionados con comportamientos epidemiológicos, diagnósticos por laboratorio, sangre y componentes anatómicos; apuntando a la interoperabilidad para su uso desde y hacia otras fuentes de interes en salud publica.   </t>
    </r>
    <r>
      <rPr>
        <b/>
        <sz val="10"/>
        <color theme="1"/>
        <rFont val="Calibri"/>
        <family val="2"/>
        <scheme val="minor"/>
      </rPr>
      <t xml:space="preserve">
</t>
    </r>
  </si>
  <si>
    <t>El indicador tiene una periodicidad anual. La Dirección de vigilancia y análisis del riesgo en salud pública definió una propuesta técnica y económica en relación al Sivigila. Se ha realizado la presentación de una propuesta económica para la apropiación de recursos externos como alternativa para que sea posible esta implementación, ya que con recursos propios no sería posible su desarrollo.</t>
  </si>
  <si>
    <t xml:space="preserve">Para el año 2024 se identificaron dos sistemas de información Interoperables. Para este periodo se han realizado mesas de trabajo de interoperabilidad entre SIVIGILA y LABMuestras, se configuro en ambiente de pruebas los servicios que permiten el envío de información entre Sivigila-Inteoperabilidad-LabMuestras y se inició la face de homolagación de datos entre LabMuestras e interoperabilidad.
</t>
  </si>
  <si>
    <t xml:space="preserve">Se efectuó entrega de todas la documentación de todo el proceso en ambiente QA https://inssalud.sharepoint.com/sites/InteroperabilidadOPS/Documentos%20compartidos/Forms/AllItems.aspx </t>
  </si>
  <si>
    <t xml:space="preserve">Contribuir al mejoramiento del sistema de vigilancia en salud pública y sanitario a través de la implementación del proceso de fiscalización sanitaria
</t>
  </si>
  <si>
    <t>El Invima registra un avance del 26% de la meta programada para 2024</t>
  </si>
  <si>
    <t>Se han efectuado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t>
  </si>
  <si>
    <t>De acuerdo a la información registrada por el Invima el resultado de ejecución de la meta acumulada corresponde al 55,29%.</t>
  </si>
  <si>
    <t>De acuerdo al avance registrado el Invima tiene un avance consolidado del 83,56%</t>
  </si>
  <si>
    <t>Se han efectuado visitas de inspección, vigilancia y control en bancos de componentes anatómicos, bancos de gametos, bancos de sangre, establecimientos que realizan estudios clínicos con DM y RDIV, establecimientos que fabrican e importan productos cosmeticos, plaguicidas, productos de aseo y productos de higiene domestica, dispositivos médicos, medicamentos y alimentos.  Para este indicador se presenta una ejecución adicional a la establecida debido a que se llevó a cabo una estrategia de optimización de tiempos para el desplazamiento a visitas de inspección de Plantas de Beneficio Animal de menos de 75 kilometros de distancia de los Grupos de Trabajo Territoriales unificando recorridos en conjunto con otras actividades programadas.</t>
  </si>
  <si>
    <t>Teniendo en cuenta la informacion consignada por el INVIMA,  se evidencia que tuvo un cumplimiento del 134% en el cuarto trimestre del año 2024, superando la meta programada.</t>
  </si>
  <si>
    <t>Sería importante revisar si los reportes trimestrales fueron acumulativos o independientes para determinar con certeza el porcentaje de avance de la meta</t>
  </si>
  <si>
    <t>No. asistencias técnicas  a los Entes descentralizadosy actores involucrados con los productos competencia del Invima realizadas</t>
  </si>
  <si>
    <t xml:space="preserve">Se han efctuado asistencias técnicas en los siguientes temas:
Implementación Decreto 1500 de 2007 sus modificaciones y resolución 240 de 2013 en planta de beneficio animal categoria autoconsumo y exigencias sanitarias en la cadena productiva.
Fortalecimiento de las acciones de IVC de alimentos y bebidas competencia de las ETS.
Materiales destinados a entrar en contacto con alimentos y bebidas para consumo humano, rotulado general,nutricional y frontal de advertencias de los animales y bebidas envasados o empacados para consumo humano dirigida a funcionarios administrativos de plantas de beneficio, secretarias de salud y entidades territoriales del orden departamental y municipal categorias I,II y III.
Programa Nacional de Farmacovigilancia territorial taller de Vigiflow y sus interfases de lineamientos y reportes en los departamentos de Choco y Valle del Cauca.
</t>
  </si>
  <si>
    <t>El Invima registra un avance del 25,4% de la meta programada para 2024</t>
  </si>
  <si>
    <t>Se ejecutaron asistencias tecnicas en los 
siguiente temas: 
Implementación del Decreto 1500 de 2027 sus modificaciones y resolución 240 de 2013 dirigidas a funcionarios administrativos de plantas de beneficio, Secretaria de salud de Bogotá, Tolima, Cundinamarca y Amazonas, Entidades Territoriales de Sálud del orden depatamental categorias I, II y III.
Expedición de registros,permisos y notificaciones sanitarias de alimentos y ley de emprendimiento en el marco del encuentro departametal de economía popular.  
Interrelación de los programas de Farmacovigilancia Nacional y Territorial basados en los nuevos lineamientos para la gestión y reporte de PRM y EAPV en los departamentos de Vichada, Guaviare, Arauca, Qundio y Magdalena.</t>
  </si>
  <si>
    <t>De acuerdo a la información registrada por el Invima el resultado de ejecución de la meta acumulada corresponde al 75,91%%.</t>
  </si>
  <si>
    <t>Se han realizado asistencias técnicas en los siguientes temas:
Programa de Tecnovigilancia y   Reactivovigilancia, dirigidas a los profesionales de los departamentos de Vichada, Nariño, Meta, Risaralda, Guaviare, Valle del Cauca, Sucre, Chocó, Cesar y las Secretarias Distritales de Barranquilla, Cali y Santa Marta.
Actualización Normatividad Sanitaria Productos de higiene Domestica y absorventes dirigidas a las Secretarias de salud de Barranquilla, Choco, Ibague, Cucuta y Yopal.
 Implementación dec 1500 de 2007, sus modificaciones y resolución 240 de 2013 en planta de beneficio animal categoría autoconsumo dirigidas a funcionarios administrativos de la planta de beneficio, funcionarios entidades territoriales de salud del orden departamental, distrital y municipal, categorías I, II, III.
Interrelación de los programas de farmacovigilancia nacional y territorial basados en los nuevos lineamientos para la gestión y reporte de PRM Y EAPV en los departamentos de San Andrés Islas y Leticia.</t>
  </si>
  <si>
    <t>El Invima registra un avance trimestral del 48,6%, sin embargo de manera consolidada presenta un avance del 125%, por lo cual se sugiere realizar una revisión de la meta programada y solicitar el ajuste a que haya lugar.</t>
  </si>
  <si>
    <t xml:space="preserve">Se han realizado asistencias técnicas en los siguientes temas:
Programa de Tecnovigilancia y   Reactivovigilancia, dirigidas a los profesionales de los departamentos de Vichada, Nariño, Meta, Risaralda, Guaviare, Valle del Cauca, Sucre, Chocó, Cesar y las Secretarias Distritales de Barranquilla, Cali y Santa Marta.
Actualización Normatividad Sanitaria Productos de higiene Domestica y absorventes dirigidas a las Secretarias de salud 
Implementación dec 1500 de 2007, sus modificaciones y resolución 240 de 2013 en planta de beneficio animal categoría autoconsumo dirigidas a funcionarios administrativos de la planta de beneficio, funcionarios entidades territoriales de salud del orden departamental, distrital y municipal, categorías I, II, III.
Interrelación de los programas de farmacovigilancia nacional y territorial basados en los nuevos lineamientos para la gestión y reporte de PRM Y EAPV en los departamentos de San Andrés Islas y Leticia. 
Para este indicador se sobrepasó la meta de ejecución debido principalmente a las asistencias técnicas realizadas por los Grupos de Trabajo Territorial quienes el el último trimestre del año se sumaron a la estrategia de apoyo al emprendimiento para micro y medianos productores en dond se realizarón asistencias técnicas en centros carcelarios y penitenciarios del país en conjunto con INPEC/USPEC así como el desarrollo de actividades virtuales.
</t>
  </si>
  <si>
    <t>segun la informacion consignada por el INVIMA, se evidencia un cumplimiento del 255%, superando la meta programada.</t>
  </si>
  <si>
    <t xml:space="preserve">Se realizaron capacitaciones en los siguientes temas:
Programa Nacional de Reactivovigilancia dirigida a profesionales de la Secretaría de Salúd de Bogotá e importadores y fabricantes de reactivos in vitro.
Programa Nacional de Tecnovigilancia referente a reportes y análisis de casos dirigada a importadores de dispositivoa médicos.
Guía de publicidad para dispositivos médicos y equipos biomédicos dirigida a titulares de registros sanitarios, apoderados y representantes, secretarias de salud,prestadores de servicios de salud IPS y prestadores de servicios independientes, establecimientos importadores y fabricantes de dispositivos médicos y usuarios en general.
Manejo de productos químicos indistriales domésticos para higiene de superficies y cosméticos.
Cambios normativos en estabilidades, etiquetado y BPM para productos cosméticos, de aseo e higiene y reglamento y registro de plaguicidas de uso doméstico.
Normatividad sanitaria vigente rotulado 810, expedición de registros sanitarios, permisos y notificaciones sanitarias de alimentos y bebidas, ley de emprendimiento, rotulado general, rotulado nutricional y reglamentación de bebidas alcohólicas.
</t>
  </si>
  <si>
    <t>El Invima registra un avance del 15% de la meta programada para 2024</t>
  </si>
  <si>
    <t xml:space="preserve">Se llevaron a cabo capacitaciones en los siguiente temas:
Vigilancia Poscomercialización de Dispositivos Medicos, referente el sistema de gestión del riesgo clínico para el Programa Nacional de Reactivovigilancia dirigida a los prestadores de servicios de sálud de Bogotá, Norte de Santander, Boyaca, Caldas, Cundinamarca, Tolima, Quindio, Huila, Risaralda, Arauca, Casanare, Meta, Vichada, Atlantico, Barranquilla , Bolivar entre otros así como a fabricantes de dispositivos medicos estándar y  sobre medida, bancos de componentes anátomicos, Laboratorios de sálud Pública y red de importadores y distribuidores de dispositivos medicos y reactivos de diagnostico in vitro.
Generalidades de los registros sanitarios y permisos de comercialización para dispositivos medicos y equipos biomedicos dirigida a los profesionales de la Secretaría Departamental de Boyacá.
Publicidad de dispositivos medicos y equipos biomedicos de acuerdo con lo establecido en el artículo 58 del decreto 4725 de 2005 dirigida a integrantes de la ANDI.
Implementación de la norma de estandar semántico de Dispositivos medicos y reactivos de diagnóstico in vitro a usuarios reportantes y titulares de registros sanitarios .
Investigación clínica enfocada al reprocesamiento de Dispositivos medicos dirigida a estudiantes de la universidad Manuela Beltrán y en el marco del segundo congreso latinoamericano de investigación clínica.
Cpacitaciones sobre plaguicidas, plaguicidas en sálud pública, productos cosmeticos y productos de higiene domestico tallers BPM y etiquetado.
Normatividad sanitaria vigente rotulado 810, expedición de registros, permisos y notificaciones sanitarias de alimentos y beidad, ley de emprendimiento, rotulado general y rotulado nutricional y reglamentacion bebidas alcoholicas dirigidas a profesionales que realizan acciones de IVC en alimentos y bebidas de las secretarias dsitritales de sálud de: San Andres, Cota, Chia, Tenjo, Bogotá, Meta, Acacias, Villavicencio, Puerto Gaitan, Duitama y Sogamoso y a emprendedores alcaldia San Vicente de Ferrer, San Gil a Fedepanela y la ANDI.
Lineamientos para la captación, gestión y reporte de los PRM y los EAPV a tráves de Vigiflow y sus interfaces en la ciudad de Bogotá y los departamentos de Vichada, Guaviare, Arauca, Quindio y Magdalena.
Requisitos sanitarios en trapiches paneleros, buenas prácticas de manufactura, guía de transporte y destino de la carne.
</t>
  </si>
  <si>
    <t>De acuerdo a la información registrada por el Invima el resultado de ejecución de la meta acumulada corresponde al 60%.</t>
  </si>
  <si>
    <t xml:space="preserve">Se llevaron a cabo capacitaciones en los siguientes temas:
Vigilancia Postcomercialización relacionadas con Reactivovigilancia y  Tecnovigilancia dirigidas  a la Mesa Sectorial de Servicios Personales – SENA, Profesionales de la Salud de la Policía Nacional, Clínica Occidente de Cali, importadores o fabricantes que realicen actividades relacionadas con la fabricación, importación y/o comercialización de Material de Osteosíntesis, prestadores de Salud del Departamento de Nariño, Cosmetólogas y esteticistas de los departamentos de Atlántico, Barranquilla, Bolívar, Cartagena, Magdalena, Santa Martha, La Guajira, Cesar, Córdoba, Sucre, San Andrés y Providencia, prestadores de servicios de salud (IPS y prestadores independientes) departamentos: Antioquia, Cauca, Chocó, Nariño, Valle del Cauca, Cali, Amazonas, Caquetá, Guajira, Guainía, Guaviare, Vichada, Putumayo, Vaupés, Norte de Santander, Santander, Boyacá, caldas, Cundinamarca, Bogotá D.C., Tolima, Huila, Quindío, Risaralda, Arauca, Casanare, Meta, Vichada, la Guajira, Cesar, Córdoba, Sucre, San Andrés y Providencia.
Requisitos para la obtención de Registros Sanitarios de Dispositivos Médicos: Material de Osteosíntesis dirigida al Instituto departamental de salud de Nariño .
Requisitos para la obtención de la Certificación en Capacidad de Almacenamiento y Acondicionamiento de los Dispositivos Médicos: Material de Osteosíntesis dirigida al Instituto departamental de salud de Nariño.
 implementación de la Ley 2316 de 2023: Sustancias modelantes permitidas con fines estéticos, las cuales fueron dirigidas a usuarios reportantes (importadores, fabricantes, distribuidores de sustancias modelantes e IPS) (197 participantes); 1 capacitación relacionada con la implementación de la norma de estándar semántico de dispositivos médicos.
Plaguicidas, Plaguicidas en Salud Públca, Productos Cosméticos y Productos de Higiene Doméstica, Talleres BPM y Etiquetado. Estas capacitaciones fueron dirigidas a interesados de la OEA, ACCYTEC, Mesa Sectorial del SENA, Gobernación de Santander.
Encuentro departamental para el fortalecimiento sanitario de los productores de economia popular, taller de rotulado  nutricional, bpm, implemetación dec 1500 de 2007, sus modificaciones y resolución 240 de 2013 en planta de beneficio animal categoría autoconsumo, 2016 de 2023 y decreto 3753 de 2013, resolución 3753 de 2013,  requisitos sanitarios para plantas de desposte y plantas de acondicionamiento de carne y productos cárnicos comestibles dirigido a profesionales personal que realiza acciones ivc en alimentos y bebidas de la secretaria distrital de salud de choco, cundinamarca,nariño, putumayo, san andres,casanare, cauca, valle del cauca, bogota, amazonas,arauca, cesar.
 </t>
  </si>
  <si>
    <t> El Invima registra un avance trimestral del 35%, sin embargo de manera consolidada presenta un avance del 95,26%,</t>
  </si>
  <si>
    <t xml:space="preserve">Se llevaron a cabo capacitaciones en los siguientes temas:
Vigilancia Postcomercialización relacionadas con Reactivovigilancia y  Tecnovigilancia dirigidas  a la Mesa Sectorial de Servicios Personales – SENA, Profesionales de la Salud de la Policía Nacional, Clínica Occidente de Cali, importadores o fabricantes que realicen actividades relacionadas con la fabricación, importación y/o comercialización de Material de Osteosíntesis, prestadores de Salud del Departamento de Nariño, Cosmetólogas y esteticistas de los departamentos de Atlántico, Barranquilla, Bolívar, Cartagena, Magdalena, Santa Martha, La Guajira, Cesar, Córdoba, Sucre, San Andrés y Providencia, prestadores de servicios de salud (IPS y prestadores independientes) departamentos: Antioquia, Cauca, Chocó, Nariño, Valle del Cauca, Cali, Amazonas, Caquetá, Guajira, Guainía, Guaviare, Vichada, Putumayo, Vaupés, Norte de Santander, Santander, Boyacá, caldas, Cundinamarca, Bogotá D.C., Tolima, Huila, Quindío, Risaralda, Arauca, Casanare, Meta, Vichada, la Guajira, Cesar, Córdoba, Sucre, San Andrés y Providencia.
Requisitos para la obtención de Registros Sanitarios de Dispositivos Médicos: Material de Osteosíntesis dirigida al Instituto departamental de salud de Nariño .
Requisitos para la obtención de la Certificación en Capacidad de Almacenamiento y Acondicionamiento de los Dispositivos Médicos: Material de Osteosíntesis dirigida al Instituto departamental de salud de Nariño.
 implementación de la Ley 2316 de 2023: Sustancias modelantes permitidas con fines estéticos, las cuales fueron dirigidas a usuarios reportantes (importadores, fabricantes, distribuidores de sustancias modelantes e IPS) (197 participantes); capacitación relacionada con la implementación de la norma de estándar semántico de dispositivos médicos.
Plaguicidas, Plaguicidas en Salud Públca, Productos Cosméticos y Productos de Higiene Doméstica, Talleres BPM y Etiquetado. Estas capacitaciones fueron dirigidas a interesados de la OEA, ACCYTEC, Mesa Sectorial del SENA, Gobernación de Santander.
Encuentro departamental para el fortalecimiento sanitario de los productores de economia popular, taller de rotulado  nutricional, bpm, implemetación dec 1500 de 2007, sus modificaciones y resolución 240 de 2013 en planta de beneficio animal categoría autoconsumo, 2016 de 2023 y decreto 3753 de 2013, resolución 3753 de 2013,  requisitos sanitarios para plantas de desposte y plantas de acondicionamiento de carne y productos cárnicos comestibles dirigido a profesionales personal que realiza acciones ivc en alimentos y bebidas de la secretaria distrital de salud de choco, cundinamarca,nariño, putumayo, san andres,casanare, cauca, valle del cauca, bogota, amazonas,arauca, cesar.
Para este indicador se presenta un leve aumento en el cumplimiento de la meta y se debe principalmente a la optimización de recursos y desarrollo de jornadas de capacitación virtuales.
 </t>
  </si>
  <si>
    <t>segun la informacion consignada por el INVIMA, se evidencia un cumplimiento del 119%, superando la meta programada para esta vigencia</t>
  </si>
  <si>
    <r>
      <t xml:space="preserve">
Fortalecer la gestión de las autorizaciones de los procesos de fabricación, venta e importación de medicamentos , dispositivos médicos y tecnologías en salud de acuerdo con los ajustes normativos realizados por el Ministerio de Salud y Protección social.
</t>
    </r>
    <r>
      <rPr>
        <b/>
        <sz val="10"/>
        <color theme="1"/>
        <rFont val="Calibri"/>
        <family val="2"/>
        <scheme val="minor"/>
      </rPr>
      <t xml:space="preserve">
</t>
    </r>
  </si>
  <si>
    <t>Durante la vigencia 2024 se llevaron a cabo los procesos de emisión, renovación y trámites asociados a registros sanitarios de medicamentos pendientes que correspondian a la meta rezagada de la vigencia 2023.</t>
  </si>
  <si>
    <t>El Invima registra el cumplimiento del 100% de la meta rezagada para la vigencia 2023</t>
  </si>
  <si>
    <t>Para el primer trimestre de la vigencia se ha realizado la respectiva gestión de emisión, renovación y trámites asociados a registros sanitarios de medicamentos.</t>
  </si>
  <si>
    <t>El Invima registra un avance del 31% de la meta programada para 2024</t>
  </si>
  <si>
    <t>Para el segundo trimestre de la vigencia se ha
 realizado la respectiva gestión de emisión, 
renovación y trámites asociados a 
registros sanitarios de medicamentos.</t>
  </si>
  <si>
    <t>De acuerdo a la información registrada por el Invima el resultado de ejecución de la meta acumulada corresponde al 72%.</t>
  </si>
  <si>
    <t>Para el tercer trimestre de la vigencia se ha
 realizado la respectiva gestión de emisión,
renovación y trámites asociados a
registros sanitarios de medicamentos.</t>
  </si>
  <si>
    <t> El Invima registra un avance trimestral del 17,74%, sin embargo de manera consolidada presenta un avance del 89,94%,</t>
  </si>
  <si>
    <t>110%%</t>
  </si>
  <si>
    <t>Para el cuarto trimestre de la vigencia se ha
 realizado la respectiva gestión de emisión,
renovación y trámites asociados a
registros sanitarios de medicamentos.
Se presenta una ejecución adicional de la meta de un 10% lo cual se debe a que por ser una actividad a demanda depende de las solicitudes y trámites que presenten los usuarios lo que impide su total control.</t>
  </si>
  <si>
    <t>segun la informacion consignada por el INVIMA, se evidencia un cumplimiento del 110%, superando la meta programada para esta vigencia</t>
  </si>
  <si>
    <t>Para el primer trimestre de la vigencia se ha realizado la respectiva gestión de emisión, renovación y trámites asociadsos a registros sanitarios de dispositivos médicos.</t>
  </si>
  <si>
    <t>El Invima registra un avance del 18% de la meta programada para 2024</t>
  </si>
  <si>
    <t>Para el segundo trimestre de la vigencia se ha
 realizado la respectiva gestión de emisión, 
renovación y trámites asociadsos a registros 
sanitarios de dispositivos médicos.</t>
  </si>
  <si>
    <t>De acuerdo a la información registrada por el Invima el resultado de ejecución de la meta acumulada corresponde al 39,5%.</t>
  </si>
  <si>
    <t>Para el tercer trimestre de la vigencia se ha
 realizado la respectiva gestión de emisión,
renovación y trámites asociadsos a registros
sanitarios de dispositivos médicos.</t>
  </si>
  <si>
    <t> El Invima registra un avance trimestral del 24,46%, sin embargo de manera consolidada presenta un avance del 63,96%,</t>
  </si>
  <si>
    <t>Para el cuarto trimestre de la vigencia se ha
 realizado la respectiva gestión de emisión,
renovación y trámites asociados a registros
sanitarios de dispositivos médicos.
Se presenta una ejecución del 87%  al ser una actividad a demanda que depende de los trámites y solicitudes que presenten los usuarios así como de la fabricaicón, venta e importación  de dispositivos médicos y otras tecnológias el invima respondió desde su capacidad con la demanda de trámites recibida en la vigencia.</t>
  </si>
  <si>
    <t>segun la informacion consignada por el INVIMA, se evidencia un cumplimiento del 87%, es decir que no alcanzaron la meta programada, se recomienda hacer un analisis en la programacion de esta meta para que su cumplimiento sea del 100%.</t>
  </si>
  <si>
    <t xml:space="preserve">
Fortalecer los mecanismos de la política de inocuidad de alimentos con un enfoque de prevención y riesgo sanitario, definiendo y fortaleciendo las funciones y los mecanismos de coordinación con la comunidad y los gobiernos locales.
</t>
  </si>
  <si>
    <t>En el primer trimestre de la vigencia 2024 se construyeron los diagramas de flujo del nuevo proceso de IVC de Alimentos y Bebidas así como el cálculo y análisis del impacto que genera el cambio de las tarifas de los registros sanitarios a las tarifas de autorizaciones sanitarias lo que ha implicado la depuración de las bases de registros sanitarios del Invima con corte a enero de 2024 con el fin de obtener información relevante como el número de identificación tributaria y tamaño de cada empresa titualar de alimentos.</t>
  </si>
  <si>
    <t>El Invima registra un avance del 5% de la meta rezagada</t>
  </si>
  <si>
    <t>La acción estratégica no fue programada para la vigencia 2024</t>
  </si>
  <si>
    <t>Durante el segundo trimestre de la 
vigencia se analizó el impacto de la actualización del modelo IVC SOA para el enfoque de autorizaciones sanitarias de alimenos, lo que conllevó a la intecnión de incluir los establecimientos activos a los cuales no se les ha generado concepto sanitario. Se propone una autorización sanitaria para determinar la existencia del vigilado y poder obtener información para su perfilamiento del riesgo preliminar.Además se dio inicio al desarrollo de una herramienta en visual basic for applications para la captura y manejo de bases de datos de visitas con intención de mejorar la calidad de la información delInstituto y lograr obtener variables de riesgo acordes al planteamiento del nuevo modelo IVC de alimentos . La puesta en marcha del desarrollo es del 1/8/2024</t>
  </si>
  <si>
    <t>No se presentan avances en el periodo
 sin embargo se esta llevando a cabo la ejecución de actividades de calificación del modelo con las variables actuales y el análisis mediante la minería de datos de la correlación e importancia de cada una de las variables que permitan la acoplar el nuevo sistema "Simplifica" de inicio con el modelo de riesgos IVC SOA actualizado.</t>
  </si>
  <si>
    <t>Elinvima no programó meta para la vigencia 2024, sin embargo, registran algunas acciones que se están realizando</t>
  </si>
  <si>
    <t>Respecto a la definición del Modelo IVC SOA se esta realizando el análisis del efoque que esté deberá tener y el plan de acción que permita la reorientación de actividades.</t>
  </si>
  <si>
    <t>segun la informacion consignada por el INVIMA,  no s eprogramaron metas físicas ni metas financieras para el año 2024</t>
  </si>
  <si>
    <t>Si bien no se establecieron metas físicas ni financieras para 2024, en 2023 sí hubo programación, pero solo se reportó el 10% del rezago durante el primer trimestre del 2024. Dado esto, el nuevo modelo de Inspección, Vigilancia y Control (IVC) de alimentos y bebidas debe ejecutarse en 2025 y 2026. Sería recomendable revisar con el INVIMA su programación para definir cómo se cumplirá esta meta.</t>
  </si>
  <si>
    <r>
      <t xml:space="preserve">
</t>
    </r>
    <r>
      <rPr>
        <b/>
        <sz val="10"/>
        <color rgb="FF7030A0"/>
        <rFont val="Calibri"/>
        <family val="2"/>
        <scheme val="minor"/>
      </rPr>
      <t xml:space="preserve">
</t>
    </r>
    <r>
      <rPr>
        <sz val="10"/>
        <color theme="1"/>
        <rFont val="Calibri"/>
        <family val="2"/>
        <scheme val="minor"/>
      </rPr>
      <t>Realizar actualizaciones del manual tarifario del Invima que permitan establecer estrategias de gradualidad y reducción de impactos de costos en los productores entre otros aspectos.</t>
    </r>
  </si>
  <si>
    <t>Para el primer trimestre de la vigencia se ha efecutado una actualización extraordinaria al manual tarifario de la entidad mediante la resolución 2024004799 del 7 de feberero de 2024 con el fin de dar cumplimiento a la siguiente normatividad.
Resolucón 1405 del 2022. Se estableció la tarifa correspondiente para el reporte de información del estándar semántico y codificación de dispositivos médicos y reactivos de diagnóstico in vitro.
Resolución 2378 de 2008 . Se incluyo la tarifa correspondiente al manual del investigador que reune datos clínicos y no clínicos sobre el producto de investigación para evaluar su contenido sus respectivas actualizaciones.
Ley 2158 de 2021 . Se modifican los conceptos de las tarifas de los códigos 90044 y 90095 para incluir las bebidas como el Viche o sus derivados elaborados por miembros de comunidades negras y afrocolombianas ubicadas en la región pacífica o las personas jurídicas conformados por estos.
Resolución 2128 del 19 de diciembre de 2022. Se incluye en el manual tarifario los códigos exceptuados de pago 90140 y 90141 y se modifican los conceptos de las tarifas 90111 y 90112 aplicable para microempresas definidas en el decreto 957 de 2019.</t>
  </si>
  <si>
    <t>El Invima registra un avance del 50% de la acción estratégica, se sugiere revisar si la meta continúa en 2 actualizaciones esto teniendo en cuenta que el avance registrado corresponde a una actualización extraordinaria y no a la programada</t>
  </si>
  <si>
    <t>Para el segundo trimestre de la vigencia 
no se han efecuatdo actualizaciones al manual tarifario del Instituto.</t>
  </si>
  <si>
    <t>De acuerdo a lo registrado por el Invima no hubo actualizaciones al manual tarifario en el 2do trimestre</t>
  </si>
  <si>
    <t> </t>
  </si>
  <si>
    <t>El invima no registra avance</t>
  </si>
  <si>
    <t>Se llevó a cabo la actualización ordinaria del manual tarifario por medio de la resolución 2024057944 del 18 de diciembre de 2024.</t>
  </si>
  <si>
    <t>segun la informacion consignada por el INVIMA, se evidencia un cumplimiento del 100%, de la meta programada.</t>
  </si>
  <si>
    <t xml:space="preserve">
Implementar acciones para el mejoramiento de conocimientos técnicos en materia de sanidad e inocuidad considerando la utilización de plataformas digitales, de radio y televisión a los diferentes actores de los sistemas agroalimentarios.</t>
  </si>
  <si>
    <t>Se realizó la publicación del comunicado sobre Ecefalitis Equina.</t>
  </si>
  <si>
    <t>El Invima registra un avance del 33,3% de la meta programada para 2024</t>
  </si>
  <si>
    <t>Para elsegundo trimestre de la vigencia no se realizaron 
publicaciones de artículos en plataformas digitales</t>
  </si>
  <si>
    <t>De acuerdo a lo registrado por el Invima no se realizaron 
 publicaciones de artículos en plataformas digitales en el 2do trimestre</t>
  </si>
  <si>
    <t>Para el tercer trimestre de la vigencia no se realizaron
publicaciones de artículos en plataformas digitales, sin embargo se están adelantando la consolidación de contenidos técnicos que permitan el cumplimiento de la actividad en el último trimestre de la vigencia.</t>
  </si>
  <si>
    <t>El invima registra avance cualitativo de acciones realizadas, sin embargo no hay avance físico de la meta.</t>
  </si>
  <si>
    <t>Se llevó a cabo la publicación del documento "Requisitos sanitarios para la producción y comercialización del Viche/Biche".
Se logró alcanzar una meta del 67% con la ejecución de dos publicaciones las cuales se establecieron como prioridades sin embargo se encuentra en curso el desarrollo de nuevas publicaciones que por tiempo y recursos no fue posible culminarlas en la vigencia.</t>
  </si>
  <si>
    <t>segun la informacion consignada por el INVIMA, se evidencia un cumplimiento del 67%, es decir que no alcanzaron  la meta programada, se recomienda hacer un analisis en la programacion de esta meta para que su cumplimiento sea del 100%.</t>
  </si>
  <si>
    <t>En cuanto a capacitaciones se llevó a cabo lo relacionado con:
Componentes de mejora: dirigidos a los 33 Laboratorios de Salúd Pública departamentales con el propósito de fortalecer el planteamiento de los planes de mejora para el tratamiento de los hallazgos establecidos durante la apliacicón o revisión de los estándares de calidad, así como las auditorias a las cuales estan sometidos los laboratorios. Adicionalmente se realizó la socialización de los lineamientos para la notificación y manejo de la información de la red de laboratorios 2024 en la cual se dan las pautas para el reporte de información,actualización de la capacidad análitica, reporte de ETAS y manejo de la plataforma Epi INFO.
En cuanto a asistencias técnicas se llevó a cabo la asistencia relacionada con la aplicación de los estándares de calidad dirigida a la planta de alimentos cárnicos de envigado,laboratorios de salud pública de departamental del Cauca y Sucre y los laboratorios micribiológicos y físico químicos de Colanta, en el marco de su participación en el Plan Nacional de Residuos con la Unión Europea.</t>
  </si>
  <si>
    <t>El Invima registra un avance del 31,7% de la meta programada para 2024</t>
  </si>
  <si>
    <t>Se han realizado capacitaciones en los siguientes temas:
Gestión metrologica: capacitación que se enfoco en fortalecer 
y resolver inquietudes sobre el uso y mantenimiento planificado de los equipos empelados en el análisis evidenciadas en las asistencias tecncias.
Determinación de parametros físico químicos en sal para consumo humano teniendo en cuenta que es un alimento de vigilancia y control sanitario.
Determinación de parámetros microbiológicos en agua envasada, en la cual se hace enfasis a los metodos de análisis de filtración de membrana y sustrato definido y lo contemplado en la Resolución 1407 de 2022 .
En cuanto a asistencias tecnicas se han realizado las siguientes en el marco de la aplicación de los estándares de calidad.
Laboratorio de salud pública del Chco área físico química
Laboratorio de salud pública del Caquetá</t>
  </si>
  <si>
    <t>De acuerdo a la información registrada por el Invima el resultado de ejecución de la meta acumulada corresponde al 47%.</t>
  </si>
  <si>
    <t>Se han realizado capacitaciones en los siguientes temas:
Gestión metrologica: capacitación que se enfoco en fortalecer
y resolver inquietudes sobre el uso y mantenimiento planificado de los equipos empelados en el análisis evidenciadas en las asistencias tecncias.
Determinación de parametros físico químicos en sal para consumo humano teniendo en cuenta que es un alimento de vigilancia y control sanitario.
Determinación de parámetros microbiológicos en agua envasada, en la cual se hace enfasis a los metodos de análisis de filtración de membrana y sustrato definido y lo contemplado en la Resolución 1407 de 2022 .
En cuanto a asistencias tecnicas se han realizado las siguientes en el marco de la aplicación de los estándares de calidad.
Laboratorio de salud pública del Chco área físico química
Laboratorio de salud pública del Caquetá</t>
  </si>
  <si>
    <t> El Invima registra un avance trimestral del 228,57%, sin embargo, de manera consolidada presenta un avance del 75%,</t>
  </si>
  <si>
    <t>Se han realizado capacitaciones en los siguientes temas:
Gestión metrologica: capacitación que se enfoco en fortalecer
y resolver inquietudes sobre el uso y mantenimiento planificado de los equipos empelados en el análisis evidenciadas en las asistencias tecncias.
Determinación de parametros físico químicos en sal para consumo humano teniendo en cuenta que es un alimento de vigilancia y control sanitario.
Determinación de parámetros microbiológicos en agua envasada, en la cual se hace enfasis a los metodos de análisis de filtración de membrana y sustrato definido y lo contemplado en la Resolución 1407 de 2022 .
En cuanto a asistencias tecnicas se han realizado las siguientes en el marco de la aplicación de los estándares de calidad.
Análisis físico químico en leche y derivados lácteos
Análisis físico químico en aguas envasadas  
Se llevaron a cabo el 93% de las actividades programadas de acuerdo con la capacidad y recursos del Instituto.</t>
  </si>
  <si>
    <t>segun la informacion consignada por el INVIMA, se evidencia un cumplimiento del 93%, es decir que no alcanzaron   la meta programada, se recomienda hacer un analisis en la programacion de esta meta para que su cumplimiento sea del 100%.</t>
  </si>
  <si>
    <t>Durante el primer trimestre de la vigencia se llevó a cabo la concertación , planificación y definición del cronograma de trabajo para el desarrollo de la actividad.</t>
  </si>
  <si>
    <t>No se registra avance cuantitativo de la acción, sin embargo se describen acciones adelantadas para el cumplimiento</t>
  </si>
  <si>
    <t>Se han establecido los cronogramas de trabajo 
para el desarrollo de la actividad la cual se 
ejecutará en el segundo semestre de la vigencia.</t>
  </si>
  <si>
    <t>De acuerdo a lo registrado por el Invima se establecieron los cronogramas de trabajo 
 para el desarrollo de la actividad, pero aún no se presenta avance cuantitativo</t>
  </si>
  <si>
    <t>Se llevó a cabo el  Encuentro de economía propia del CRIHU  y  apoyo sanitario y acompañamiento técnico  a la Junta departmental de la Coordinadora  Departamental del Cauca de Cultivadores de Coca, Amapola y ;Marihuana  (COCCAM)</t>
  </si>
  <si>
    <t>El invima registra un avance del 40%</t>
  </si>
  <si>
    <t>Se realizaron dos acompañamientos técnicos en el Tarra Norte de Santander y Planadas Tolima . 
Los acompañamientos técnicos depende de las necesidades y requerimientos que se presenten por parte de las comunidades.</t>
  </si>
  <si>
    <t>segun la informacion consignada por el INVIMA, se evidencia un cumplimiento del 80%, es decir que no alcanzaron la meta programada para esta , se recomienda hacer un analisis en la programacion de esta meta para que su cumplimiento sea del 100%.</t>
  </si>
  <si>
    <t>Durante el primer trimestre de la vigencia se llevó a cabo la concertación, planificación y definición del cronograma de trabajo para el desarrollo de la actividad.</t>
  </si>
  <si>
    <t>Se realizó una capacitación al Fondo Colombia en
 Paz sobre temas de Productos de aseo e higiene
domestica.</t>
  </si>
  <si>
    <t>El Invima registra un avance del 33,33% de la meta.</t>
  </si>
  <si>
    <t>Se llevaron a cabo dos capacitaciones dirigídas a los emprendedores interesados del Sector productivo de San Andres Islas y  a  la Organización de Naciones Unidas "ASMUPROPAZ" (mujeres cabeza de familia),  brindando apoyo técnico sanitario para el fortalecimiento y emprendimiento empresarial en búsqueda del mejoramiento sanitario y desarrollo económico y social del país relacionado con los proyectos de emprendimiento de economía popular en la isla de San Andres y en la ASMUPROPAZ,</t>
  </si>
  <si>
    <t>El Invima registra un avance trimestral del 66,67% y de esta menra logra el 100% de la meta para la vigencia 2024</t>
  </si>
  <si>
    <t>Capacitaciones de ecnomía salidaria a ONU mujeres en Montañita Caqueta, Emprendedores de San Andrés Islas, Estudiantes y participantes de la Universidad de Antioquia,Cámara de Comercio de Bucaramanga, acompañamiento a las familias y pueblos indigenas, negras, afrocolombianas, raizales palenqueras y campesinas, PAISSANA Fondo Colombiano en Paz en temas de productos de aseo e higiene doméstica.
Para la vigencia 2024 fue posible aumentar el número de visitas en el cuarto trimestre debido al desarrollo de actividades con ONU mujeres que permitió optimizar los recursos y disponer de mecanismos y espacios adicionales para el desarrollo de estos encuentros.</t>
  </si>
  <si>
    <t>segun la informacion consignada por el INVIMA, se evidencia un cumplimiento del 223%, superando la meta programada.</t>
  </si>
  <si>
    <t>Implementación en ifraestructura INVIMA del aplicativo Sistema de información de Inspección, Vigilancia y Control y pruebas funcionales del sistema.</t>
  </si>
  <si>
    <t>El Invima registra un avance de la acción estratégica del 95%</t>
  </si>
  <si>
    <t>Se continua con las actividades de implementación 
en infraestructura INVIMA de los aplciativos Sistemas de 
Información de Inspección Vigilancia y Control  la cual se
 concluirá en el segundo semestre de la vigencia con las 
pruebas finales al sistema y la puesta en producción del aplicativo.</t>
  </si>
  <si>
    <t>El Invima registra avance en acciones realizadas pero no presenta avance cuantitativo de la meta</t>
  </si>
  <si>
    <t>Se continua con las actividades de implementación
en infraestructura INVIMA de los aplciativos Sistemas de
Información de Inspección Vigilancia y Control  la cual se
 concluirá en el segundo semestre de la vigencia con las
pruebas finales al sistema y la puesta en producción del aplicativo.</t>
  </si>
  <si>
    <t>El invima no registra avance cuantitativo para el trimestre, de manera acumulada registra el 95% de cumeplimiento</t>
  </si>
  <si>
    <t>Se concluye con la meta establecida mediante ajustes realizados producto de las pruebas implementadas con usuarios internos y que servirán de base para el proceso de puesta en producción de la vigencia 2025.</t>
  </si>
  <si>
    <t>Ministerio de Salud y Protección Social</t>
  </si>
  <si>
    <t xml:space="preserve">Se dió cumplimiento a través de la Resolución 1271 del 14 de agosto de 2023 se modificó el Anexo Técnico 1  “Glosario de Términos PILA” de la Resolución 2388 de 2016, adicionando el acápite “Tarifas a cotizar por los pensionados al Sistema General de Salud”.. aplicabilidad a partir del 1/01/2024. </t>
  </si>
  <si>
    <t>La Dirección no tiene prograda meta para el 2024</t>
  </si>
  <si>
    <t>Se logra el cumplimiento del 100% de la acción teniendo en cuenta que a partir del 1 de enero de 2024 se ajustó la plataforma tecnologica de los Operadores de Información (PILA), para que los pensionados que tienen  una mesada pensional mayor a un salario mínimo y hasta 3 salarios  mínimos aporten al Sistema General de Seguridad Social en Salud sobre una tarifa del 10% con el fin de dar cumplimiento al artículo 78 de la Ley 2294 de 2023 "Por el cual se expide El Plan Nacional de Desarrollo 2022- 2026 "Colombia Potencia  Mundial de la Vida”.
"</t>
  </si>
  <si>
    <t>La Dirección de aseguramiento describe acciones realizadas, sin embargo, para el año en curso no tiene meta programada.</t>
  </si>
  <si>
    <t xml:space="preserve">NO EXISTE META PROGRAMADA PARA LA VIGENCIA </t>
  </si>
  <si>
    <t xml:space="preserve">
Se logra el cumplimiento 100% de la acción teniendo en cuenta que a partir del 1 de enero 2024, se ajustó la plataforma tecnológica de los operadores de información (PILA), para que los pensionados que tienen una mesada pensional mayor a  un salario mínimo y hasta 3 Salarios mínimos aportes al Sistema General de Seguridad Social sobre una tarifa del 10% con l fin de dar cumplimiento al artículo 78 de la Ley 2294 de 2003 “Por el cual se expide el Plan Nacional de Desarrollo 2022-2026 “Colombia Potencia Mundial de la Vida””</t>
  </si>
  <si>
    <t>La dirección no realiza reporte descriptivo por tanto no es posible saber si se avanzó o no e la meta</t>
  </si>
  <si>
    <t xml:space="preserve">La disminución del porcentaje de cotización a salud  señalado anteriormente se beneficiaron 292.711 pensionados; ahorrándose el total de dicha población en aportes al Sistema General de Seguridad Social en Salud, en promedio mensual, DIECISIETE MIL DOSCIENTOS CUARENTA Y CINCO MILLONES CUATROCIENTOS SIETE MIL NOVECIENTOS CUARENTA Y OCHO PESOS ($17.245.407.948)
</t>
  </si>
  <si>
    <t xml:space="preserve">Según la información reportada por la Dirección de Aseguramiento, se registró un avance del 100% en la meta programada para  2024. </t>
  </si>
  <si>
    <t>A partir del 1°  de enero de 2024 se beneficiarion de la disminución de la tarifa del aporte a salud 292,711 pensionados que tenian una mesada pensional mayor a 2 SMLMV  y hasta 3 SMLMV.  Este  valor es constante durante el año 2024, ya que  corresponde al número de personas que aportaban a salud con una tarifa a salud de 12% y con la medida se les disminuyó la tarifa a salud  al 10%. El valor de  la linea base de 258,806 pensionados correponde al número de personas que a la promulgación de la Ley se encontraban cotizando con una mesasa mayor a 2 SMLMV y hasta 3 SMLMV. El valor del primer trimestre es un error y se solicita que se ajuste con el valor de 292,711 el cual corresponde al número de personas que han sido beneficiadas de la medida desde el 1°  de enero de 2024</t>
  </si>
  <si>
    <t xml:space="preserve">Se evidencia avance en el resporte de la meta teniendo en cuenta que en el trimestre pasado no se aportaron datos de avance cuantitativo </t>
  </si>
  <si>
    <t>Se logra el cumplimiento del 100% de la meta, teniendo en cuenta que a partir del 1 de enero de 2024 se beneficiaron de la disminución de la tarifa del aporte a salud 292711 pensionados que tenían una mesada mayor a 2 SMLMV y hasta 3 SMLMV. Este valor es constante durante el año 2024, ya que corresponde al número de personas que aportan a salud con una tarifa del 12% y con la medida se les disminuye la tarifa al 10%. El valor de la línea base de 258.806 pensionados corresponde al número de personas que a la promulgación de la Ley se encontraban cotizando con una mesada mayor a 2 SMLMV y hasta 3 SMLMV. El número de personas beneficiadas  con la medida desde el 1 de enero de 2024 es de 292711.</t>
  </si>
  <si>
    <t>Se evidencia un cumplimiento del 100% de la meta programada para 2024,teniendo en cuenta que a partir del 1 de enero de 2024 se beneficiaron de la disminución de la tarifa del aporte a salud 292711 pensionados que tenían una mesada mayor a 2 SMLMV y hasta 3 SMLMV. Este valor es constante durante el año 2024, ya que corresponde al número de personas que aportan a salud con una tarifa del 12% y con la medida se les disminuye la tarifa al 10%. El valor de la línea base de 258.806 pensionados.</t>
  </si>
  <si>
    <t>Durante el primer trimestre del año 2024, se ha continuado con el proceso de  revisión técnico y jurídico  de que se viene adelantando de manera conjunta con el Despacho del sr. Viceministro de la Protección Social de la propuesta de acto administrativo “Por la cual se definen las áreas geográficas para la gestión en salud en Colombia y se adopta el respectivo Anexo Técnico”; producto de este proceso, se ha requerido el ajuste en la metodología e inclusión de una nueva variable propia del sector salud, la cual se encuentra en validación; seguido a esto, se realizará la publicación para los comentarios de la ciudadanía.</t>
  </si>
  <si>
    <t>La Dirección reporta estar el acto administrativo en proceso de revisión a lo que le da un porcentaje de cumplimiento del 25%</t>
  </si>
  <si>
    <t>Durante el segundo trimestre del año 2024, se ha continuado con el proceso de  revisión técnica y jurídica de la propuesta de acto administrativo “Por la cual se definen las subregiones funcionales para la gestión en salud en Colombia y se adopta el respectivo Anexo Técnico”; producto de este proceso, se ha proyectado para el mes de julio de 2024, la realización de mesas técnicas para la validación de los cambios realizados con actores principales del SGSSS (Entidades Territoriales y EPS), seguido a esto, se procederá al ajuste correspondiente y posteriormente la publicación para los comentarios de la ciudadanía.</t>
  </si>
  <si>
    <t>Según la Dirección de Aseguramiento, se reportó  que se mantiene el avance del 25% ,dado que se solicitó hacer mesas tecnicas con el territorio lo que representa insumos para la construcción del proyecto normativio,  por lo que se mantiene el 25% del primer trimestre.</t>
  </si>
  <si>
    <t>0.25</t>
  </si>
  <si>
    <t xml:space="preserve">Elaboración propuesta normativa, adelantando un proceso de revisión técnica y jurídica de la misma, con validación interna y externa a través de la realización de mesas técnicas con actores principales del SGSSS (dependencias del MSPS, Entidades Territoriales y EPS).Sistematización de los resultados obtenidos- </t>
  </si>
  <si>
    <t>No reportan un avance cuantitartivo refieren que en este moemnto estan en la validacion interna y externa a traves de la realizacion de mesas Tecnicas con actores principales del SGSSS</t>
  </si>
  <si>
    <t xml:space="preserve">En el IV trimetre de la vigencia 2024, se finaliza proceso de revisión técnica y jurídica de la propuesta de regionalización  de areas funcionales para la gestión en salud, incluida la validación interna y externa con actores principales del SGSSS (dependencias del MSPS, Entidades Territoriales y EPS). Se estructura el proyecto de resolución el cual se encuentra pendiente de aval para publicación y poder así continuar el trámite. </t>
  </si>
  <si>
    <t xml:space="preserve">no se reportan avances cuantitativos para la meta quedando esta en  un acomulado para la vigencia en un avance del 25 %, se avanzo en proceso de revisión técnica y jurídica de la propuesta de regionalización  de areas funcionales para la gestión en salud, incluida la validación interna y externa con actores principales del SGSSS (dependencias del MSPS, Entidades Territoriales y EPS). </t>
  </si>
  <si>
    <t>Se díó cumplimiento con la expedición de la resolución 1271 del 14 de agosto de 2023 la cual modificó el Anexo Técnico 2 de la Resolución 2388 de 2016, asignando los códigos de las universidades con régimen especial en salud y de esta forma permitir el recaudo de los aportes de sus afiliados cuando tienen ingresos adicionales y de sus cónyuges o compañeros permanentes cuando tienen una relación laboral.  Esta implementación se realizó a partir del 1o. de septiembre de 2023.</t>
  </si>
  <si>
    <t>La Dirección no tiene programación de meta para la vigencia 2024</t>
  </si>
  <si>
    <t>No tiene Meta programada en 2024</t>
  </si>
  <si>
    <t>Se logra el cumplimiento 100% de la acción con la expedición de la Resolución 1271 del 14 de agosto de 2023, la cual modifica el anexo técnico 2 de la Resolución 2388 de 2016, asignado los códigos de las universidades con régimen especial en salud y de esta forma permitir el recaudo de los aportes de sus afiliados cuando tienen ingresos adicionales y de sus conyugues o compañeros permanentes cuando tienen una relación laboral. Esta implementación se realizó a partir del 1 de septiembre de 2023</t>
  </si>
  <si>
    <t>No tiene Meta programada en 2024,  se dio cumplimiento a la meta del cuatrenio con la expediciòn de la Resolución 1271 del 14 de agosto de 2023, la cual modifica el anexo técnico 2 de la Resolución 2388 de 2016,</t>
  </si>
  <si>
    <t xml:space="preserve">
A partir de la información de población no afiliada entre 14 y 28 años, se evidenció que al 31/12/2022 existían 58,110 personas con encuesta del Sisbén y sin afiliación en el SGSSS. Con corte a Diciembre de 2023 se evidencia un avance de afiliación de esta población de 36.927 personas en el Régimen contributivo y subsidiado y, 37 personas en los Regímenes de excepción o especial, para un total de 36.964 jóvenes afiliados en salud. Lo que equivale a un avance del 63,61% del acumulado programado 50% para las vigencia 2023 y 15% para la vigencia 2024.
Nota: La información reportada tiene corte semestral. Cumplimiento del 100% para la vigencia 2023 y 90,70% para la vigencia 2024
 </t>
  </si>
  <si>
    <t>La Dirección reporta el cumplimiento de la meta establecida  para el trimestre en un 87%</t>
  </si>
  <si>
    <t xml:space="preserve">A partir de la información de población no afiliada entre 14 y 28 años, se evidenció que al 31/12/2022 existían 58,110 personas con encuesta del Sisbén y sin afiliación en el SGSSS. Con corte a junio de 2024 se evidencia un avance de afiliación de esta población de 41.958 personas en este rango de edad, esto corresponde a un acumulado del 72.2% jóvenes afiliados en salud  información que se encuentra punlicado en el siguiente link  https://app.powerbi.com/view?r=eyJrIjoiMmIxZGI1NDQtN2MwZi00MTdmLThmMjItM2ZlYjQxNDE1NWFmIiwidCI6ImJmYjdlMTNhLTdmYjctNDAxNi04MzBjLWQzNzE2ZThkZDhiOCJ9.
</t>
  </si>
  <si>
    <t>Según la información reportada por la Dirección de Aseguramiento, se registró un avance del 72,2% en la meta programada para el segundo trimestre de 2024. La meta correcta del primer trimestre es de 63,61% que representan 36.964 jovenes entre 14 y 28 años  de un total  58.110.</t>
  </si>
  <si>
    <t>27.79%</t>
  </si>
  <si>
    <t>77.79%</t>
  </si>
  <si>
    <t>A partir de la información de población no afiliada entre 14 y 28 años, se evidenció que al 31/12/2022 existían 58,110 personas con encuesta del Sisbén y sin afiliación en el SGSSS. Con corte a septiembre de 2024 se evidencia un avance de afiliación de esta población de 45.202 personas en este rango de edad, esto corresponde a un acumulado del 77.79% jóvenes afiliados en salud. Y para la meta del año 2024 (15%), se registra un avance en este trimestre del 27,79%.
La información que se encuentra publicada en el siguiente link  https://app.powerbi.com/view?r=eyJrIjoiMmIxZGI1NDQtN2MwZi00MTdmLThmMjItM2ZlYjQxNDE1NWFmIiwidCI6ImJmYjdlMTNhLTdmYjctNDAxNi04MzBjLWQzNzE2ZThkZDhiOCJ9.</t>
  </si>
  <si>
    <t xml:space="preserve"> Según la información reportada por la Dirección de Aseguramiento, se registró un avance del 77,79 % en la meta programada para el tercer  trimestre de 2024. </t>
  </si>
  <si>
    <t xml:space="preserve">A partir de la información de población no afiliada entre 14 y 28 años, se evidenció que al 31/12/2022 existían 58,110 personas con encuesta del Sisbén y sin afiliación en el SGSSS. Con corte a diciembre de 2024 se evidencia un avance de afiliación de esta población de 45.276 personas en este rango de edad, esto corresponde a un acumulado del 77.91% jóvenes afiliados en salud. </t>
  </si>
  <si>
    <t>Se evidencia un avance en el cumplimiento acomulado del 77,91% respecto al cumplimiento de la meta planteada para 2024</t>
  </si>
  <si>
    <t>Revisar la metodología de reporte, ya que esta acción se mide en porcentaje. Es importante verificar la fórmula utilizada: puede calcularse como el número de jóvenes afiliados sobre el total de jóvenes en la población, o como jóvenes afiliados sobre el total de afiliaciones. La elección dependerá del indicador que se quiera medir, asegurando así la coherencia del reporte en cada trimestre.</t>
  </si>
  <si>
    <t>2. Avanzar en los procesos de laboralización con estabilidad, formalización, dignificacion, formación permanente y protección de la salud en el trabajo.</t>
  </si>
  <si>
    <t>No se programó meta para el 2024</t>
  </si>
  <si>
    <t>Esta Actividad no está programada en la vigencia 2024.
Se continua trabajando en el proceso de formulación y actualización de la Pólitica de Talento Humano en Salud.</t>
  </si>
  <si>
    <t>No se programó meta para el 2024 en relación con esta actividad.</t>
  </si>
  <si>
    <t>No Aplica</t>
  </si>
  <si>
    <t>Esta acción no tiene meta programada para el 2024</t>
  </si>
  <si>
    <t xml:space="preserve">Se continúo con la formulación de la política en el cuarto trimestre en el cual el director con el equipo jurídico de la DDTHS estableció la necesidad de avanzar en la conformación del Consejo Nacional de Talento Humano en Salud, como una instancia relevante para dar recomendaciones al MSPS al proceso de formulación, implementación y evaluación de la Política de Talento Humano en Salud según lo establecido en el artículo 97° de la Ley 1438 de 2011, previo a la fase de consulta de la política pública. 
• El día 15 de octubre del 2024 se conformó el Consejo Nacional del Talento Humano en Salud. 
• El día 06 de noviembre de 2024 se realizó la presentación de la Política Pública de Talento Humano en Salud a los integrantes del Consejo Nacional del Talento Humano en Salud.
• El día 21 de noviembre de 2024 se realizó la revisión, discusión y aprobación de las recomendaciones del Consejo Nacional del Talento Humano en Salud para la formulación de la Política Pública de THS. 
• El día 27 de noviembre el equipo directivo, técnico y jurídico de la DDTHS del MSPS realizó el análisis de viabilidad de las recomendaciones emitidas por Consejo Nacional del Talento Humano en Salud para la formulación de la Política Pública de THS. Se hicieron los ajustes, los cuales fueron aprobados por la DDTHS del MSPS. Esto era el insumo para continuar con procedimiento para la formulación de políticas públicas para el sector salud establecido por la OAPES.
• Se dispuso a consulta pública el proyecto de resolución por medio del cual se adopta la Política Pública de Talento Humano en Salud con sus respectivos anexos, desde el 03 hasta el 24 de diciembre de 2024 (Anexo 1). Actualmente se están consolidando los aportes y sugerencias, los cuales serán revisados por el equipo técnico y jurídico de la DDTHS el día 27 y 30 de diciembre de 2024 para hacer los ajustes a los que haya lugar. </t>
  </si>
  <si>
    <t>La direcciòn no tiene meta programada para el año 2024, sin embargo reportan  actividades previas a la fase de consulta de politica Pùblica</t>
  </si>
  <si>
    <t>Durante la actual vigencia se han realizado los ajustes a la introducción, y justificación insertando información de referencia  internacional, al documento de los lineamientos técnicos para la articulación de las Medicinas y las Terapias Alternativas y Complementarias.</t>
  </si>
  <si>
    <t>La DIirección ha realizado ajustes al documento de los lineamientos técnicos para la articulación de las Medicinas y las Terapias Alternativas y Complementarias.</t>
  </si>
  <si>
    <t>El documento de los lineamientos técnicos para la articulación de las Medicinas y las Terapias Alternativas y Complementarias, en la versión trabjada el año pasado por los delegados de la mesa interna de MTAC y los ajustes hechos en 2024, se encuetran para revisión  de las demás Direcciones participantes en este proceso, en este sentido no se reporta avance cuantitativo del segundo trimestre de 2024 y se mantiene la meta rezagada 2023.</t>
  </si>
  <si>
    <t>No se presentó avance cuantitavo de la meta rezagada</t>
  </si>
  <si>
    <t>No se programó meta para el 2024 y se mantiene la meta rezagada 2023</t>
  </si>
  <si>
    <t xml:space="preserve">Se mantiene la meta rezagada 2023, debido a la terminación anticipada del contrato 392 de 2024. A finales de septiembre de 2024 se suscribió contrato 1512 de 2024, para continuar en el cuarto trimestre de 2024 con el desarrollo de acciones que permitan avanzar en esta actividad.
</t>
  </si>
  <si>
    <t>Esta acción no tiene meta programada para el 2024; se mantiene la meta rezagada 2023, debido a la terminación anticipada del contrato 392 de 2024. A finales de septiembre de 2024 se suscribió contrato 1512 de 2024, para continuar en el cuarto trimestre de 2024 con el desarrollo de acciones que permitan avanzar en esta actividad.</t>
  </si>
  <si>
    <t xml:space="preserve">Se mantiene la meta rezagada 2023, debido a la terminación anticipada del contrato 392 de 2024. A finales de septiembre de 2024 se suscribió contrato 1512 de 2024, para continuar en el cuarto trimestre de 2024 con el desarrollo de acciones que permitan avanzar en esta actividad, sin embargo se continua con la meta rezagada enrazón a la terminación anticipada del contrato 1512 de 2024
</t>
  </si>
  <si>
    <t>Se realizo entrega de avance en documento Word acerca de Lineamientos Técnicos para la Articulación de las Medicinas y las Terapias Alternativas y Complementarias, en el marco del Sistema General de Seguridad Social en Salud.
Se mantiene meta rezagada en razón a la terminación anticipada del contrato 1512 de 2024
En coordinación con el grupo de cooperación internacional del Ministerio de Salud y Protección Social, se consolidaron ajustes al plan de trabajo para implementar el memorando de entendimiento suscrito con el Ministerio AYUSH de la India, con el propósito de fortalecer la articulación de las medicinas alternativas con énfasis en la Medicina Ayurvédica, y se formuló un proyecto para fortalecer capacidades del recurso humano, para el desarrollo de medicinas y Terapias Alternativas y Complementarias en el Sistema de Salud de Colombia, a partir de la experiencia de India</t>
  </si>
  <si>
    <t>No se programó meta para el 2024 y se mantiene la meta rezagada 2023, sin avance en 2024 con justificacion de terminaciones anticipadas   de los contratos 392 y 1512.</t>
  </si>
  <si>
    <t>Desde la Dirección de Desarrollo de Talento Humano en Salud, en coordinación con la Oficina de cooperación internacional, se ha avanzado en las líneas 4 y 6, Fortalecimiento del THS y en la Gestión del conocimiento, investigación e innovación en MTAC, y en el objetivo general de articular las MTAC con el Sistema de Salud colombiano, según el documento de Lineamientos técnicos, así:
Respuesta a la Encuesta mundial de MTCI de la OMS; Seguimiento del Memorando de entendimiento con el Ministerio de Ayurveda, Yoga y Naturopatía, Unani, Siddha y Homeopatía - AYUSH del Gobierno de la India; Seguimiento con la Oficina de Cooperación Internacional y revisión de respuestas de universidades interesadas en la formación posgradual en Ayurveda en Colombia; Preparación de convocatoria a direcciones del Ministerio de Salud para nuevos delegados en la mesa interna de MTAC; Se dio respuesta a requerimientos y consultas relacionados con los procesos de MTAC en el marco del Sistema de Salud; Convocatoria de universidades con posgrados en MTAC a reunión con Corea del Sur para intercambio de información sobre formación de Recursos Humanos en Salud; Preparación de insumos para la Visita técnica de Corea del Sur en el marco de la Misión Corea; Participación en reuniones convocadas por el BID.</t>
  </si>
  <si>
    <t>La Dirección registra acciones realizadas y presenta un avance del 15%</t>
  </si>
  <si>
    <t>Desde la Dirección de Desarrollo de Talento Humano en Salud, en coordinación con la Oficina de cooperación internacional, se ha avanzado en la línea 4. Fortalecimiento del THS y en la línea 6. Gestión del conocimiento, investigación e innovación en MTAC, y en el objetivo general de articular las MTAC con el Sistema de Salud colombiano, mediante las siguientes acciones:
* Seguimiento del Memorando de entendimiento con el Ministerio de Ayurveda, Yoga y Naturopatía, Unani, Siddha y Homeopatía - AYUSH del Gobierno de la India.
* Seguimiento con cooperación internacional y revisión de respuestas de universidades interesadas en la formación posgradual en Ayurveda en Colombia.
Reuniones con cooperación internacional para revisión de la propuesta de cursos de Corea que nos ofrecen como educación continua, para priorizar tematicas y diseñar la convocatoria al THS.
* Preparación de convocatoria a direcciones del Ministerio de Salud para nuevos delegados en la mesa interna de MTAC.
* Participación en reuniones de revisión del plan de acción y cronograma de la Política intersectorial de Talento Humano en Salud.
* Se dio respuesta a requerimientos y consultas relacionados con los procesos de MTAC en el marco del Sistema de Salud.
* Convocatoria de universidades con posgrados en MTAC a reunión con Corea del Sur para intercambio de información sobre formación de Recursos Humanos en Salud.
* Preparación de insumos para la Visita técnica de Corea del Sur en el marco de la Misión Corea.
* Participación en reuniones convocadas por el BID.</t>
  </si>
  <si>
    <t>La Dirección de Talento Humano registra un avance acumulado del 30% de la meta</t>
  </si>
  <si>
    <t>A finales de septiembre de 2024 se suscribió contrato 1512 de 2024, para continuar en el cuarto trimestre de 2024 con el desarrollo de acciones en relación medicinas y terapias alternativas y complementarias (MTAC)</t>
  </si>
  <si>
    <t>No se tuvo avance cuantitativo en el periodo reportado continua en un 30 del avance de la meta</t>
  </si>
  <si>
    <t>Realizo entrega de avance en documento Word acerca de Lineamientos Técnicos para la Articulación de las Medicinas y las Terapias Alternativas y Complementarias, en el marco del Sistema General de Seguridad Social en Salud.
Se mantiene meta rezagada en razón a la terminación anticipada del contrato 1512 de 2024
En coordinación con el grupo de cooperación internacional del Ministerio de Salud y Protección Social, se consolidaron ajustes al plan de trabajo para implementar el memorando de entendimiento suscrito con el Ministerio AYUSH de la India, con el propósito de fortalecer la articulación de las medicinas alternativas con énfasis en la Medicina Ayurvédica, y se formuló un proyecto para fortalecer capacidades del recurso humano, para el desarrollo de medicinas y Terapias Alternativas y Complementarias en el Sistema de Salud de Colombia, a partir de la experiencia de India</t>
  </si>
  <si>
    <t xml:space="preserve">No se tuvo avance cuantitativo en el periodo reportado  Ffinalizo en un 30 % del avance de la meta para 2024, queda con un rezago de la meta del 70%  el cual sera objeto de seguimiento en 2025.  </t>
  </si>
  <si>
    <t>Informe de gestión de los Laboratorios de Salud Pública 2022</t>
  </si>
  <si>
    <t>Se recibieron los informes de gestión de los 33 laboratorios de salud pública, correspondientes al I semestre de 2024</t>
  </si>
  <si>
    <t>Se da por cumplida la actividad en lo que corresponde al II trimestre de 2024, lo anterior teniendo en cuenta que se registra por la Dirección el 100%, sin embargo se recomienda que se debe profundizar el análisis, dado que el indicador corresponde a nivel estratégico para el sector.</t>
  </si>
  <si>
    <t>Los informes de gestión de los Laboratorios de Salud Pública, se solicitan cada semestre, por lo que se recibiran los del segundo semestre en enero de 2025. Durante el Tercer trimestre de 2024 se realizó el análisis de los informes de gestión  del segundo semestre de 2024 recibidos en el segundo trimestre.</t>
  </si>
  <si>
    <t>Se recibieron los informes de gestión  de los 33 Laboratorios de Salud Pública, correspondientes al Segundo Semestre de 2024. Durante el I trimetre de 2025 se realizará el análisis de dichos informes y solicitud de acciones de mejora si se requiere.</t>
  </si>
  <si>
    <t>Se da cumplimiento a la meta propuesta para la vigencia 2024</t>
  </si>
  <si>
    <t>Fortalecimiento de los Laboratorios de Salud Pública</t>
  </si>
  <si>
    <t>Durante el tercer trimestre de 2024 se realizará el análisis de los informes de gestión de los 33 laboratorios de salud pública y se hará la solicitud a los laboratorios que se considere deben realizar acciones de mejora, para que estos alleguen el plan de mejora, que  se llevará a cabo en el último trimestre.</t>
  </si>
  <si>
    <t>A pesar de que la acción se vaya a realizar en trimestres posteriores se recomienda realizar analisis correspondiente frente a los avances generados para cada uno de los trimestres, tal como se pide en la columna descripción de avances.</t>
  </si>
  <si>
    <t>Durante el tercer trimestre de 2024, se realizó la revisión y análisis de los 33 informes de gestión recibidos durante el segundo trimestre de 2024.  Cómo resultado de este análisis se detectaron debilidades en 19 laboratorios de salud pública a los culaes se les solicitó acciones de mejora. Los 19 laboratorios enviaron durante este trimestre los planes de mejoramiento.</t>
  </si>
  <si>
    <t>Durante el cuarto trimestre de 2024 se realizó seguimiento al cumplimiento de las acciones establecidas en los planes de mejoramiento de los informes de gestión de los Laboratorios de Salud Pública correspondiente al primer semestre de 2024.</t>
  </si>
  <si>
    <t>Se encuentra en proceso de revisión y actualización normativa.</t>
  </si>
  <si>
    <t>Se elaboró  el "Proyecto de Resolución Por la cual se establecen las responsabilidades para la definición, realización y actualización de exámenes de laboratorio de interés en salud pública como apoyo a la vigilancia epidemiológica y sanitaria", el cual salió a consulta pública el 24 de septiembre de 2024.   Y se elaboró 	El proyecto de resolución derogatoria de la Resolución 1619-2015, el cual se encuentra en segunda revisión por parte de la oficina de jurídica.</t>
  </si>
  <si>
    <t>Teniendo en cuenta el compromiso de elaborar dos lineamientos en el año 2024 referimos el nombre de cada uno: 
1) Lineamiento técnico: Linemiento para la aplicación, verificación y seguimiento de los estándares de calidad en salud pública para la Red Nacional de Laboratorios. 
2) Lineamiento técnico:  Responsabilidades en la definición, realización y actualización de exámenes de laboratorio de interés en salud pública como apoyo a la vigilancia epidemiológica y sanitaria.
Nota: estos dos lineamientos son  insumo para la elaboración del acto normativo que los adopte.</t>
  </si>
  <si>
    <t>Fortalecimiento capacidades básicas de los puntos de entrada al país</t>
  </si>
  <si>
    <t>Número de puntos de entrada con las capacidades básicas fortalecidas/ número total de puntos de entrada *100</t>
  </si>
  <si>
    <t>Se realizó asistencia técnica a 8 puntos de entrada para el diagnóstico y fortalecimento de las capacidades básicas del punto de entrada.</t>
  </si>
  <si>
    <t>Se reporta cumplimmiento sin embargo, se debe mencionar en la descripcion de avances se debe mencionar brevemente el plan de trabajo para dar cumplimiento a la meta propuesta.</t>
  </si>
  <si>
    <t>0</t>
  </si>
  <si>
    <t>Se realizó asistencia técnica a 8 puntos de entrada para el diagnóstico y fortalecimento de las capacidades básicas del punto de entrada. En esta asistencia se logra que las entidades territoriales realicen un plan de acción para el formtalecimiento y mantenimiento de las capacidades basicas del RSI. A este plan se realizará seguimiento por parte del MSPS para verificar su cumplimiento.</t>
  </si>
  <si>
    <t>Se realizó asistencia técnica a 9 puntos de entrada para el diagnóstico y fortalecimiento de las capacidades básicas del punto de entrada. En esta asistencia se logra que las entidades territoriales realicen un plan de acción para el fortalecimiento y mantenimiento de las capacidades básicas del RSI. A este plan se realizará seguimiento por parte del MSPS para verificar su cumplimiento en el primer semestre de 2025. Es importante precisar que  en el segundo trimestre se realizó  asistencia técnica a 8 puntos de entrada de los 25 que hay en total, para un porcentaje de cumplimiento del 32%,  en el tercer trimestre se realizó  asistencia técnica a 8 puntos de entrada de los 25 que hay en total, para un porcentaje de cumplimiento del 32% y en el cuarto trimestre se realizó  asistencia técnica a 9 puntos de entrada de los 25 que hay en total, para un porcentaje de cumplimiento del 36%.  En conclusión se realizó asistencia técnica a los 25 puntos de entrada cumpliendo así la meta propuesta de fortalecimiento de las capacidades básicas del 100% de los puntos de entrada al país.</t>
  </si>
  <si>
    <t>Informe  trimestral de seguimiento a la planeación territorial.
Informe semestral de seguimiento a acciones intersectoriales en el marco de la comisión intersectorial.</t>
  </si>
  <si>
    <t>Informe de  implementación del Plan Decenal de Salud Pública 2022-2031 a través de la planeación territorial  y la gestión intersectorial.</t>
  </si>
  <si>
    <t>A. Informe  trimestral de seguimiento a la planeación territorial. 
B. Informe semestral de seguimiento a acciones intersectoriales en el marco de la comisión intersectorial.</t>
  </si>
  <si>
    <t xml:space="preserve">Se realizaron asistencias técnicas a 24 departamentos en el primer trmestre de 2024, lo cuales son: Cesar; Bolívar; Guaviare; Antioquia; Córdoba; Boyacá; Guainía; Valle del Cauca; San Andrés y Providencia; Quindío; Casanare; Caldas; Huila; Guajira; Putumayo; Caquetá ; Tolima; Arauca; Casanare; Caldas; Huila; Guajira; Putumayo; Cauca.
En total se realizaron 50  asistencias técnicas entre presenciales y virtuales para la para la planeación integral territorial en salud. </t>
  </si>
  <si>
    <t>Informe de implementación de Plan Decenal de Salud Pública 2022-2031:
Se realizaron asistencias técnicas de forma virtual al 100% de las entidades territoriales Departamentales y  Distritales frente a los temas de planeación integral para la salud como parte de la implementación del PDSP a nivel territorial abordando los elementos base para la formulación de los planes territoriales de salud con punto de partida en la actualización del ASIS participativo que incorpora insumos generados a través del análisis de las condiciones de salud de la población afiliada en el marco de los procesos de armonización y formulación de los planes de acción en salud, que respondan al avance de las metas estrategicas y de resultado definidas en el PDSP desde la compentencia y alcance de cada uno de los territorios a nivel nacional. 
Como resultado del proceso se cuenta con la disposición de la información generada por las entidades territoriales y las EAPB para  la construcción del documento.
Se realizó la III sesión del comité técnico de la Comisión Intersectorial de Salud Pública y la sesión del II semestre de la Comisión intersectorial de salud pública,  donde se aprobó el Reglamento interno del Comité Técnico y de la CISP y se presentaron los avances del Plan de acción Intersectorial de la CISP, con las actividades realizadas en 2024 y las proyecciones para 2025 por parte de cada una de las entidades miembros de la CISP.</t>
  </si>
  <si>
    <t>Se reporta avance del 2% en relacion al porcentaje de avance programado para el 2024 correspondiento a 10%. Como reporte del segundo trimestre se realizó asistencia tecnica a 4 entidades territoriales logrando el levantamiento de los planes de acción para el fortalecimiento de la gestión de los hechos vitales</t>
  </si>
  <si>
    <t>Se reporta avance del 4,3% con relacion al porcentaje de avance programado para el 2024 correspondiente a 10%. Como reporte del Tercer trimestre se realizó asistencia tecnica a 22 entidades territoriales logrando el levantamiento de 15  planes de acción para el fortalecimiento de la gestión de los hechos vitales</t>
  </si>
  <si>
    <t>Se reporta cumplimmiento sin embargo, se debe mencionar que aunque ya se han realizado las asistencia tecnica a 22 entidades territoriales, estas se encuentan levantando y ajustando  su plan de trabajo para dar cumplimiento a la meta propuesta.</t>
  </si>
  <si>
    <t>Se reporta avance del 10% en cumplimient al porcentaje programado para el 2024 . Como reporte del cuarto trimestre se completaron las asistencia tecnicas programadas, logrando el levantamiento de los planes de acción para el fortalecimiento de la gestión de los hechos vitales</t>
  </si>
  <si>
    <t xml:space="preserve">Los planes de accion recibidos y asistencias técnicas brindadas durante la vigencia 2024 (correspondiente al 10% de la meta programada) constituye el insumo  base para el cumplimiento de la meta programada para 2025. </t>
  </si>
  <si>
    <t xml:space="preserve">Revisar el reporte no coincide con la decripción del avance </t>
  </si>
  <si>
    <t xml:space="preserve">NA
</t>
  </si>
  <si>
    <t>De acuerdo con el cronograma de definición de presupuesto del Ministerio de Hacienda y Crédito Público, se establecieron 9 actividades a desarrollar durante la vigencia. En el primer trimestre de 2024 se llevaron a cabo las siguientes: 1) Solicitudes a las áreas técnicas del MSPS y la ADRES, respecto a la necesidad de recursos para el 2025; 2) Análisis y consolidación de la información en el modelo de presupuesto de la Dirección de Financiamiento Sectorial, para el cálculo de los recursos requeridos de funcionamiento del Presupuesto General de la Nación en el rubro de Aseguramiento, reclamaciones y servicios integrales en salud; 3) Elaboración del documento con resultados, como insumo para el anteproyecto de presupuesto, remitido a la Subdirección Financiera del MSPS; y 4) Revisión de los escenarios de anteproyecto para determinar la necesidad de recursos.</t>
  </si>
  <si>
    <t>La Dirección de Financiamiento Sectorial registra las acciones realizadas para el cumplimiento de la meta y presenta un avance del 44%</t>
  </si>
  <si>
    <t>De acuerdo con el cronograma de definición de presupuesto del Ministerio de Hacienda y Crédito Público, se establecieron 9 actividades a desarrollar durante la vigencia. En el segundo trimestre de 2024 se llevaron a cabo las siguientes actividades: 5) Reunión con ADRES para revisión de proyección de presupuesto 2025 y 6) Presentación de necesidad de recursos de PGN en el Marco de Gasto de Mediano Plazo</t>
  </si>
  <si>
    <t xml:space="preserve">De acuerdo a la información registrada por la Dirección de Financiamiento Sectorial la acción estratégica tiene un avance acumulado del 67%. </t>
  </si>
  <si>
    <t>89%%</t>
  </si>
  <si>
    <t>De acuerdo con el cronograma de definición de presupuesto del Ministerio de Hacienda y Crédito Público, se establecieron 9 actividades a desarrollar durante la vigencia. En el tercer trimestre de 2024 se llevaron a cabo las siguientes actividades: 7) Solicitud de actualización de supuestos a las áreas técnicas y 8) Actualización de escenarios de presupuesto 2025</t>
  </si>
  <si>
    <t xml:space="preserve">De acuerdo a la información registrada por la Dirección de Financiamiento Sectorial la acción estratégica tiene un avance acumulado del 89%. </t>
  </si>
  <si>
    <t>De acuerdo con el cronograma de definición de presupuesto del Ministerio de Hacienda y Crédito Público, se establecieron nueve actividades a desarrollar durante la vigencia 2024. A continuación, se detalla el cumplimiento de las actividades por trimestre:
Primer Trimestre 2024:
1. Se enviaron solicitudes a las áreas técnicas del MSPS y la ADRES, respecto a la necesidad de recursos para el 2025.
2. Se realizó el análisis y la consolidación de la información en el modelo de presupuesto de la Dirección de Financiamiento Sectorial, para el cálculo de los recursos requeridos para el funcionamiento del Presupuesto General de la Nación en el rubro de aseguramiento, reclamaciones y servicios integrales en salud.
3. Se elaboró el documento con los resultados, el cual sirvió como insumo para el anteproyecto de presupuesto remitido a la Subdirección Financiera del MSPS.
4. Se revisaron los escenarios del anteproyecto para determinar la necesidad de recursos.
Segundo Trimestre 2024:
5. Se realizó una reunión con la ADRES para la revisión de la proyección del presupuesto 2025.
6. Se presentó la necesidad de recursos del PGN en el Marco de Gasto de Mediano Plazo.
Tercer Trimestre 2024:
7. Se solicitó la actualización de los supuestos a las áreas técnicas.
8. Se actualizaron los escenarios del presupuesto 2025.
Cuarto Trimestre 2024:
9. La ADRES presentó el escenario del presupuesto 2025 para su anteproyecto y, asimismo, expidió la Resolución 0205474 DE 2024, mediante la cual se aprueba la desagregación del Presupuesto de Ingresos y Gastos de la Administradora de los Recursos del Sistema General de Seguridad Social en Salud (ADRES), correspondiente a la Unidad 02 – Administración de Recursos del SGSS, para la vigencia fiscal 2025.</t>
  </si>
  <si>
    <t>De acuerdo a la información reportada por la dependencia, se evidencia un  cumplimiento del 100% en la meta propuesta para la vigencia 2024.</t>
  </si>
  <si>
    <t>En el marco del artículo 150 de la Ley 2294 de 2023, el Gobierno Nacional, en cabeza del MSPS, MHCP y DNP, en coordinación de la Dirección Jurídica del MSPS expidió Decreto 489 de 2024, relacionado con la reglamentación del Giro Directo de los Recursos SGSSSS.
Con relación a la reglamentación de los artículos 3 y 4 de la Ley 1966 de 2019, el MSPS en cabeza de la Dirección de Regulación de la Operación del Aseguramiento en Salud, Riesgos Laborales y Pensiones, efectuó la publicación el 30 de enero de 2024, del proyecto de decreto reglamentario. En este contexto, el MSPS se encuentra efectuando la revisión de las observaciones y comentarios al proyecto de acto administrativo.</t>
  </si>
  <si>
    <t>La Dirección de Financiamiento Sectorial registra las acciones realizadas para el cumplimiento de la meta y presenta un avance del 50%</t>
  </si>
  <si>
    <t>Con relación a la reglamentación de los artículos 3 y 4 de la Ley 1966 de 2019, el MSPS en cabeza de la Dirección de Regulación de la Operación del Aseguramiento en Salud, Riesgos Laborales y Pensiones, realizó mesas de trabajo con las áreas técnicas del MSPS y el Ministerio de Tecnologías de la Información y las Comunicaciones, tendiente a la revisión e incorporación de las observaciones el proyecto de acto administrativo; par su posterior envió para revisión por parte de la Dirección Jurídica del MSPS durante el tercer trimestre de 2024.</t>
  </si>
  <si>
    <t>Según la información registrada por la Dirección de financiamiento Sectorial el avance acumulado de la meta se encuentra en el 75%, esto debido a que la meta para el año son 2 actos administrativos, para el priemer trimestre registraron uno y para el segundo trimestre registran acciones realizadas a las cuales de dan una ponderación del 50% del avance del segundo acto administrativo.</t>
  </si>
  <si>
    <t>85%%</t>
  </si>
  <si>
    <t xml:space="preserve">Con relación a la reglamentación de los artículos 3 y 4 de la Ley 1966 de 2019, el MSPS en cabeza de la Dirección de Regulación de la Operación del Aseguramiento en Salud, Riesgos Laborales y Pensiones, remitió a la  Dirección Jurídica del MSPS mediante memorando 2024340000087583 del 25 de julio de 2024, el proyecto de decreto para revisión jurídica y trámite respectivo. 
De igual manera se realizaron mesas técnicas de trabajo entre la Dirección Jurídica, las Direcciones del Viceministerio de Protección Social y la OTIC con el propósito de resolver observaciones realizadas por la Dirección Jurídica y con memorando 2024310000249313 del 4 de septiembre de 2024 la Dirección de Regulación de la Operación del Aseguramiento en Salud, Riesgos Laborales y Pensiones presentó nuevamente el proyecto de decreto con ajustes a la Dirección Jurídica.
</t>
  </si>
  <si>
    <t xml:space="preserve">De acuerdo a la información registrada por la Dirección de Financiamiento Sectorial la acción estratégica tiene un avance acumulado del 85%. </t>
  </si>
  <si>
    <t>En relación con la reglamentación del artículo 3 de la Ley 1966 de 2019, el MSPS, a través de la Dirección de Regulación de la Operación del Aseguramiento en Salud, Riesgos Laborales y Pensiones, ha adelantado diversas actividades con el fin de expedir el decreto que reglamente los artículos 3 y 4 de dicha ley. Para ello, se remitió nuevamente a la Dirección Jurídica del MSPS, mediante el memorando 2024310000566113 del 20 de diciembre de 2024, el proyecto de decreto para su revisión jurídica y trámite respectivo.
En lo relativo a la reglamentación del artículo 150 de la Ley 2294 de 2023, el Gobierno Nacional, en cabeza del MSPS, el MHCP y el DNP, y en coordinación con la Dirección Jurídica del MSPS, expidió el Decreto 489 de abril de 2024.
En virtud de lo anterior, de los dos actos administrativos propuestos, con corte al 31 de diciembre de 2024, se tiene que uno ya fue expedido y el otro presenta un avance del 90%, lo que resulta en un promedio total del 95% de la meta total proyectada.
El 5% pendiente corresponde a la firma del acto administrativo por parte de la Presidencia.</t>
  </si>
  <si>
    <t>De acuerdo a la información reportada, se observa que la dependencia acumuló un porcentaje de cumplimeinto del 95% durante la vigencia 2024, el rezago del 5% será objeto de seguimiento para el año 2025.</t>
  </si>
  <si>
    <t xml:space="preserve">Es 90% el % de avance de la vigencia </t>
  </si>
  <si>
    <t xml:space="preserve">En lo que respecta al diseño y estructuración del Sistema Integral de Información Financiera y Asistencial -SIIFA del artículo 3 de la Ley 1966 de 2019, durante el primer trimestre de 2024, se efectuaron mesas de trabajo con las áreas técnicas del MSPS, tendientes a la definición y alcances de las especificaciones técnicas del modulo de contratos, establecido en el artículo 4 de la ley en mención. Lo anterior, para la armonización de lo establecido en el Decreto 780 de 2016 modificado por el Decreto 441 de 2022, y demás normas aplicables.
</t>
  </si>
  <si>
    <t>La Dirección de Financiamiento Sectorial registra las acciones realizadas para el cumplimiento de la meta y presenta un avance del 25%</t>
  </si>
  <si>
    <t>En lo que respecta al diseño y estructuración del Sistema Integral de Información Financiera y Asistencial -SIIFA del artículo 3 de la Ley 1966 de 2019, durante el segundo trimestre de 2024, se efectuaron mesas de trabajo con las áreas técnicas del MSPS, tendientes a la definición y alcances de las especificaciones técnicas de los módulos de contratos, FEV/RIPS y de auditoría, establecido en el artículo 4 de la ley en mención. Lo anterior, para la armonización de lo establecido en el Decreto 780 de 2016 modificado por el Decreto 441 de 2022, y demás normas aplicables.</t>
  </si>
  <si>
    <t>La Dirección de financimeitno sectorial registra acciones realizadas respecto a la acción estratégica sin embargo, no hay avance cuantitativo sigue siendo el mismo que se registró al primer trimestre</t>
  </si>
  <si>
    <t>En lo que respecta al diseño y estructuración del Sistema Integral de Información Financiera y Asistencial -SIIFA del artículo 3 de la Ley 1966 de 2019, durante el tercer trimestre de 2024, se realizaron ajustes en el Módulo de Contratos como resultado de las mesas de trabajo de definición y alcances de las especificaciones técnicas, realizadas entre la Dirección de Financiamiento Sectorial y la Dirección de Regulación de la Operación del Aseguramiento en Salud, Riesgos Laborales y Pensiones. 
Así mismo,  fueron incluidos ajustes en el Módulo de Seguimiento a Facturas, como resultado de las mesas de trabajo con otras áreas del MSPS, y se continúa trabajando en la actualización de los correspondientes requerimientos técnicos y manuales técnicos y de usuar
Por lo anterior, el avance en el cumplimiento de esta acción corresponde a: 7,5% en primer trimestre; 7,5% en segundo trimestre y 7,5% en tercer trimestre, para un total de avance del 22,5%; el cual, para la vigencia 2024 es del 30%</t>
  </si>
  <si>
    <t xml:space="preserve">De acuerdo a la información registrada por la Dirección de Financiamiento Sectorial la acción estratégica tiene un avance acumulado del 48%. </t>
  </si>
  <si>
    <t>En lo que respecta al diseño y desarrollo del Sistema Integral de Información Financiera y Asistencial (SIIFA), previsto en el artículo 3 de la Ley 1966 de 2019, durante el cuarto trimestre de 2024 se implementaron ajustes en el Módulo de Registro de Contratos. En particular, se creó el concepto de Otrosí y se establecieron las respectivas asociaciones al contrato (para la inclusión y exclusión de medicamentos, procedimientos y servicios de salud). Asimismo, se modificaron los componentes de interoperabilidad para el registro en el Módulo de Seguimiento y Auditoría, se mejoró el mecanismo de seguimiento y se desarrollaron alertas de factura orientadas al proceso de auditoría, todo ello como resultado de las mesas de trabajo con otras áreas del MSPS. Igualmente, se efectuó el despliegue del desarrollo en el servidor de preproducción del MSPS.
Por lo anterior, el avance en el cumplimiento de esta acción fue de 7,5% durante el cuarto trimestre, lo que representa un avance total del 30,0% en la vigencia 2024.
En cuanto al avance en el Diseño y Desarrollo Tecnológico, se cumplió con la meta del 30% fijada para el año 2024. Se observó que, en cada uno de los trimestres, se alcanzó un 25% del avance, lo que, sumado, completa el 100% del cumplimiento anual, equivalente al 30% programado para esta vigencia.
Cabe recordar que se trata de una meta cuatrienal, distribuida de la siguiente manera: 0% para el 2023, 30% para el 2024, 30% para el 2025 y el 40% restante para el 2026.</t>
  </si>
  <si>
    <t>Según la información reportada, la dependencia cumplio el 100% d ela meta proppuesta para la vigencia 2024, en la descripción se reazlai aclaración sobre un posible error de digitación en el avance registrado en el tercer trimestre.</t>
  </si>
  <si>
    <t xml:space="preserve">El Ministerio de Salud y Protección Social  cumplió anticipadamente con la reglamentación del artículo 155 de la Ley 2294 de 2023, mediante la expedición de la Resolución 2169 de 2023, a través de la cual se establecen los lineamientos para el uso de los recursos no ejecutados y asignados en la Resolución 2360 de 2016, para el pago de servicios y tecnologías en salud prestados a la población migrante no afiliada.
</t>
  </si>
  <si>
    <t>De acuerdo a la información registrada por la Dirección de financiamiento Sectorial se da cumplimiento a la Meta en un 100%</t>
  </si>
  <si>
    <t>El Ministerio de Salud y Protección Social  cumplió anticipadamente con la reglamentación del artículo 155 de la Ley 2294 de 2023, mediante la expedición de la Resolución 2169 de 2023, a través de la cual se establecen los lineamientos para el uso de los recursos no ejecutados y asignados en la Resolución 2360 de 2016, para el pago de servicios y tecnologías en salud prestados a la población migrante no afiliada.
Actividad Cumplida.</t>
  </si>
  <si>
    <t>La Dirección de Financimeinto Sectorial cumplió la meta de manera anticipada desde el primer trimestre.</t>
  </si>
  <si>
    <t>El Ministerio de Salud y Protección Social cumplió anticipadamente la reglamentación establecida en el artículo 155 de la Ley 2294 de 2023 mediante la expedición de la Resolución 2169 de 2023. En dicha resolución se establecen los lineamientos para el uso de los recursos no ejecutados y asignados en la Resolución 2360 de 2016, destinados al pago de servicios y tecnologías en salud prestados a la población migrante no afiliada.
Para el cuarto trimestre, la acción contaba ya con un cumplimiento del 100%. Adicionalmente, se expidió la Resolución 2621 del 23 de diciembre de 2024, que amplía el plazo de ejecución de la Resolución 2169 de 2023.</t>
  </si>
  <si>
    <t>Teniendo en cuenta la información reportada por la dependencia, la Dirección de Financiamineto Sectorial, cumplio con el 100% de la meta acumulada para la vigencia</t>
  </si>
  <si>
    <t>El pasado 14 de marzo de 2024 se expidió la Circular 18 de 2024 de la Comisión Nacional de Precios de Medicamentos y Dispositivos Médicos “Por la cual se establece la metodología para la aplicación del régimen de control directo de precios para los medicamentos que se comercialicen en el territorio nacional”, que permiten identificar los medicamentos que ingresan al régimen de control directo de precios para determinar su precio máximo de venta, a partir de los precios referencia internacional y nacional.</t>
  </si>
  <si>
    <t>La DMTS, reporta cumplimiento del 100% de la meta establecida en la vigencia 2024 con la expedición de la circular 18 de 2024 de la Comisión Nacional de Precios de Medicamentos y Dispositivos Médicos “Por la cual se establece la metodología para la aplicación del régimen de control directo de precios para los medicamentos que se comercialicen en el territorio nacional”</t>
  </si>
  <si>
    <t>Se expidió el 31 de mayo de 2024 la Circular 19 de 2024 "Por la cual se actualiza el precio máximo de venta de los medicamentos sujetos al régimen de control directo de precios" la cual actualiza los precios máximos de la presentación comercial de más de 30.000 medicamentos que hacen parte de 647 mercados relevantes. La actualización considera un incremento de 8,07% asociado a la variación de las tasas de cambio de los países de referencia desde enero de 2022 hasta diciembre de 2023. Esta circular entra en vigencia el 31 de julio de 2024.</t>
  </si>
  <si>
    <t>La DMTS, reporta cumplimiento del 100% de la meta establecida en la vigencia 2024 con la expedición de la circular 19 de 2024, "Por la cual se actualiza el precio máximo de venta de los medicamentos sujetos al régimen de control directo de precios"</t>
  </si>
  <si>
    <t>100%%</t>
  </si>
  <si>
    <t>Meta cumplida en el segundo trimestre de la vigencia 2024</t>
  </si>
  <si>
    <t>La DMTS, reporta cumplimiento del 100% de la meta establecida en la vigencia 2024 con la expedición de la circular 18 de 2024 de la Comisión Nacional de Precios de Medicamentos y Dispositivos Médicos “Por la cual se establece la metodología para la aplicación del régimen de control directo de precios para los medicamentos que se comercialicen en el territorio nacional” y la circular 19 de 2024, "Por la cual se actualiza el precio máximo de venta de los medicamentos sujetos al régimen de control directo de precios"</t>
  </si>
  <si>
    <t>Se continua con la formulación de la política de medicamentos y dispositivos médicos de acuerdo con las actividades planteadas, para lo cual se identificaron un total de 146 problemas en relación con temáticas tales como gobernanza, sistemas de información, abastecimiento, talento humano, transparencia, vigilancia sanitaria, resiliencia y financiación. Así mismo, se cuenta con los antecedentes y un diagnóstico realizado con base en una revisión exhaustiva de documentos académicos e institucionales disponibles.</t>
  </si>
  <si>
    <t>La DMTS, no reporta avance físico de la meta establecida, sin embargo, registra acciones tendientes al logro de la misma durante la vigencia 2024</t>
  </si>
  <si>
    <t>Se continua con la formulación de la política de medicamentos y dispositivos médicos de acuerdo con las actividades planteadas definiendo el problema central, el árbol de problemas y avances en el diagnóstico de las causas principales.</t>
  </si>
  <si>
    <t>La DMTS, reporta acciones tendientes al cumplimiento de la meta establecida para la vigencia 2024, no registra resultado ciantitativo ni % de cumplimiento.</t>
  </si>
  <si>
    <t>Aprobación del CONPES 4129 por medio del cual se probo la Política Nacional de Reindustrialización, la cual se entiende como el proceso de transformación que debe surtir el sector productivo (bienes y servicios) para enfrentar los retos del cambio climático, el acelerado cambio tecnólogico y el entorno geopolítico cambiante. Se determina que los seguros paramétricos presentan una oportunidad potencial para Colombia, razón por la cual es necesario realizar mayor difusión de estos e incluir este tipo de aseguramiento en la formación</t>
  </si>
  <si>
    <t>Según información reportada por la DMTS, cumple la meta establecida para la vigencia 2024 en un 100%, mediante la aprobación del CONPES 4129 .</t>
  </si>
  <si>
    <t xml:space="preserve">Se ha realizado seguimiento a los 3 proyectos priorizados en el Conpes de Reindustrialización:
Producción local de Vacunas: Convenio Vecol-INS-MSPS: Se realiza seguimiento semanal para la estructuración del plan de negocio, que finaliza en el mes de mayo.
Con el programa de producción de biotecnológicos con el Instituto Nacional de Cancerología, se han realizado 2 sesiones de seguimiento. 
Respecto a la Planta Farmacéutica de la Universidad de Antioquia, se han realizado 3 sesiones de seguimiento, incluyendo reunión conjunta con MinEducación para presentación de la propuesta y búsquedad de recursos para su financiación.
</t>
  </si>
  <si>
    <t>La DMTS, evidencia avance y cumplimiento del 100% 
frente al número de seguimientos del CONPES 4129 del 2023.</t>
  </si>
  <si>
    <t>1. Se finaliza convenio interadministrativo para el estudio de factibilidad y análisis de brechas para la puesta en marcha de una planta para la producción local de vacunas. Y se inicia la etapa de implementación de las acciones requeridas e identificadas en el estudio en trabajo conjunto con el INS y Vecol, en búsqueda del gobierno corporativo, planteamiento de los proyectos de inversión para la gestión de los recursos necesarios. 2. Con el proyecto de producción de biotecnológicos se realiza el compañamiento necesaria y se promueve la inclusión de los recursos necesarios en el macroproyecto de inversión para la respectiva gestión. 3. Con la UdeA se acmpaña y realiza el seguimiento a la realización de los estudios de suelos, topográficos, de diseño básico y conceptual y se está finalizando el estudio de diseño de ingeniería detallado</t>
  </si>
  <si>
    <t>La DMTS, no reporta resultado cuantitativo ni % de cumplimiento, sin embargo señala acciones frente a la meta establecida.</t>
  </si>
  <si>
    <t>Según lo informado en la descripción de avances, la DMTS cumple la meta establecida para el año 2024 mediante el seguimiento al CONPES 4129</t>
  </si>
  <si>
    <t>Si es solo un documento se debe reportar solo una vez, revisar</t>
  </si>
  <si>
    <t>La DMTS reporta una inciativa adelantada para la producción de medicamentos mediante:
Producción local de Vacunas: Convenio Vecol-INS-MSPS: Se realiza seguimiento semanal para la estructuración del plan de negocio, que finaliza en el mes de mayo.
Con el programa de producción de biotecnológicos con el Instituto Nacional de Cancerología, se han realizado 2 sesiones de seguimiento.
Respecto a la Planta Farmacéutica de la Universidad de Antioquia, se han realizado 3 sesiones de seguimiento, incluyendo reunión conjunta con MinEducación para presentación de la propuesta y búsquedad de recursos para su financiación.</t>
  </si>
  <si>
    <t>Se mantienen las tres iniciativas identificadas y se continú trabajando en conjunto para la consecusión de las fuentes de financiación, cooperación ternacional para el fortalecimiento técnico. Adicionalmente, se ha trabajado articuladamente con MinComercio en mesas de trabajo con DNP, MinHaciendo para plantear las diversas fuentes de financiación. Con MinComercio a traves de estudio realizado por Cepal, se identificaron las necesidades y oportunidades, asi como instituciones que pueden aportar para el cierre de brechas en cuanto a la producción local de insumos, APIs, Suministros de productos farmacéuticos a nivel local</t>
  </si>
  <si>
    <t>Producción local de Vacunas: 
Convenio Vecol-INS-MSPS: Finaliza la implementación del plan de Negocios de la Planta de Vacunas
Con el programa de producción de biotecnológicos con el Instituto Nacional de Cancerología, se han realizado 2 sesiones de seguimiento. 
Respecto a la Planta Farmacéutica de la Universidad de Antioquia, se han realizado 3 sesiones de seguimiento, incluyendo reunión conjunta con MinEducación para presentación de la propuesta y búsquedad de recursos para su financiación.</t>
  </si>
  <si>
    <t>Teniendo en cuenta lo mencionado en las descripción de avances por la DMTS, cumple la meta en un 100% en las Iniciativas para la producción de medicamentos para enfermedades desatendidas y producción de vacuna</t>
  </si>
  <si>
    <t>Para la vigencia 2024 no se programó meta del acción, sin embargo se trabaja en el analisis de las alternativas de los mecanismo para la adquisición de medicamentos para enfermedades huerfanas</t>
  </si>
  <si>
    <t xml:space="preserve">La DMTS no programo meta para la vigencia 2024
</t>
  </si>
  <si>
    <t>Para la vigencia 2024 no se programó meta de la acción, se continúa con el trabajo en el análisis de las alternativas de los mecanismo para la adquisición de medicamentos para enfermedades huerfanas</t>
  </si>
  <si>
    <t>La DMTS no programó meta para cumplir en la vigencia 2024, sin embargo menciona acciones que adelantarán para dar cumplimiento a la meta</t>
  </si>
  <si>
    <t>Para la vigencia 2024 no se programó meta del acción, sin embargo se trabaja en el analisis de las alternativas para los mecanismos de articulación de las medicinas y terapias alternativas y complementarias (MTAC)</t>
  </si>
  <si>
    <t>La DMTS no programo meta para 
la vigencia 2024</t>
  </si>
  <si>
    <t>Para la vigencia 2024 no se programó meta del acción, sin embargo se trabaja en el analisis de las alternativas de los mecanismoe articulación de las medicinas y terapias alternativas y complementarias (MTAC) con el Sistema de Salud.</t>
  </si>
  <si>
    <t>Para la vigencia 2024 , la DMTS no programo meta para Formular mecanismos de articulación de las medicinas y terapias alternativas y complementarias (MTAC) con el Sistema de Salud.</t>
  </si>
  <si>
    <t xml:space="preserve">Con corte a 1er trimestre de 2024, se elaboró el borrador de Decreto con las nuevas condiciones para el régimen de registro sanitario de medicamentos en Colombia.
Con base en indicaciones recibidas de Ministerio de Comercio, Industria y Turismo, se hizo necesario dividir los aspectos de reglamento técnico en una Resolución por aparte, la cual fue finalizada el 06/05/2024. </t>
  </si>
  <si>
    <t>La DMTS establece acciones adelantadas que permitirán el 
logro de la meta para la vigencia 2024, mediante 
el borrador de Decreto con las nuevas condiciones para el régimen de registro sanitario de medicamentos en Colombia.</t>
  </si>
  <si>
    <t>Se cuenta con borrador de Decreto y reglamento técnico, este último retroalimentado al interior de la DMTS, y ambos en revisión por parte de la Directora a partir del 24/05/2024.
Por tiempos asociados a las consultas publicas nacional e internacional y el estado avance conforme a la directrices impartidas, es probable que la expedición de estos proyectos normativos superen la programación de meta de cuatrenio establecida a la fecha.</t>
  </si>
  <si>
    <t>La DMTS establece acciones adelantadas que permitirán el logro de la meta para la vigencia 2024, pero no registra resultado cuantitativo ni % de cumplimiento.</t>
  </si>
  <si>
    <t>Proyecto decreto: "Por medio del cual se modifica parcialmente el Título 11 de la Parte 8 del Libro 2 del Decreto 780 de 2016, Único Reglamentario del Sector Salud y Protección Social, en relación con el acceso seguro e informado al uso medicinal del cannabis y de la planta de cannabis."</t>
  </si>
  <si>
    <t>Según la descripción de avances reportado por la DMTS, cumple la meta establecida para la vigencia 2024 mediante proyecto decreto.</t>
  </si>
  <si>
    <t>Se avanzó en el levantamiento de requerimientos básicos, identificación de objetivos y necesidades, así como en la identificación de las fuentes de información, y se levantaron las historias de usuarios, para el desarrollo del Sistema Integrado para la Gestión Oportuna del Abastecimiento de Tecnologías en Salud, que permitirá conocer la oferta pública de medicamentos y dispositivos médicos. Simultáneamente, en relación al desarrollo del sistema de recepción de alertas de desabastecimiento se avanzó con el código fuente y la conexión de este al sistema SISPRO en el ambiente de desarrollo, así mismo, se obtienen las mallas de validación. Posteriormente a que obtuvo por parte de Mincit acceso a la base de datos BACEX, se inició la revisión de esta base para verificar su utilidad en el marco del desarrollo del sistema de monitoreo.
Así mismo, conforme a lo establecido en la circular 17 de 2023, los titulares de registro sanitario iniciaron el reporte mensual de las unidades comercializadas de medicamentos en SISMED, a partir de esto a la fecha se cuenta con los reportes de los meses de enero y febrero de 2024, los cuales hacen parte de la información que permite gestionar oportunamente las alertas de abastecimiento en las alertas.
Teniendo en cuenta que en la etapa anterior se avanzó en la implementación del primer nivel del IUM de un 99% de los registros autorizados para su comercialización en el país, se continúa con la implementación del IUM en su segundo nivel, el cual hace referencia a la identificación de la marca o signo distintivo comercial para cada uno de  los registros autorizados para su comercialización en el país, dicha implementación alcanza un 44.19% de los registros con corte a 6 de mayo de 2024.
Finalmente, en enero fue expedida la Resolución 184 de 2024. La cual en su anexo técnico en la línea de acción 1.1. “Consolidar los requerimientos para el diseño del sistema de información de dispositivos médicos”, estableció que entre el año 2024 y 2025, el Ministerio de Salud y Protección Social en coordinación  con los actores adelantará un inventario de las fuentes de información que existen  durante el ciclo de vida de los DM en el país, donde se identifique el estado,  los parámetros y el nivel de madurez de sistemas de información existentes.</t>
  </si>
  <si>
    <t>La DMTS, reporta cumplimiento del 13% sobre un 40%
que esta establecido como meta para la vigencia 2024.</t>
  </si>
  <si>
    <t>Desde la DMTS se avanza en el primer piloto para el registro de información al sistema de información de abastecimiento de medicamentos en Colombia, el cual será diligenciado por todos los comercializadores y productores de medicamentos a nivel nacional.
Es importante resaltar que este piloto permitirá tener toda la capacidad operacional para la puesta en marcha del sistema de información definitivo al finalizar la vigencia 2024</t>
  </si>
  <si>
    <t>La DMTS establece acciones adelantadas que permitirán el logro de la meta para la vigencia 2024,</t>
  </si>
  <si>
    <t>Se realizó la puesta en marcha del primer piloto del Sistema de Información de Precios de Medicamentos, el cual se puede consultar en el isiguiente link
https://www.sispro.gov.co/central-prestadores-de-servicios/Pages/SISMED-Sistema-de-Informacion-de-Precios-de-Medicamentos.aspx</t>
  </si>
  <si>
    <t>Se verifica el enlace reportado por la dependencia encontranóse que El Sistema de Información de Precios de Medicamentos (SISMED) es una estrategia de salud pública que tiene por objetivo mejorar la accesibilidad a medicamentos esenciales por parte de la población, especialmente de aquella de escasos recursos económicos, enmarcado en los lineamientos de lucha contra la pobreza y descentralización.Implementar un sistema de información de reporte y gestión de alertas de abastecimiento. Por lo anterior la DMTS cumple la meta establecida para el año 2024 en un 40%</t>
  </si>
  <si>
    <t xml:space="preserve">La DMTS cumple en un 10% sobre el 50% que dejo
establecido como meta en la vigencia 2024,
</t>
  </si>
  <si>
    <t>Desde la DMTS se avanza en el primer piloto para el registro de información al sistema de información de abastecimiento de medicamentos en Colombia, el cual será diligenciado por todos los comercializadores y productores de medicamentos a nivel nacional.
Este sistema de información permitirá consultar en forma automatica la oferta de medicamentos actualizada en el sistema de salud colombiaano On Line</t>
  </si>
  <si>
    <t>La DMTS, reporta acciones tendientes al cumplimiento de la meta establecida para la vigencia 2024.</t>
  </si>
  <si>
    <t>Se realizó la puesta en marcha del primer piloto del Sistema de Información de Abastecimiento de Medicamentos, el cual se puede consultar en el siguiente link
https://www.minsalud.gov.co/salud/MT/paginas/desabastecimiento.aspx</t>
  </si>
  <si>
    <t>Según descripción de avances de la DMTS,  cumple el 50% establecido ccomo meta para diseñar un sistema de información de consulta pública que permita conocer la oferta de tecnologías en salud.</t>
  </si>
  <si>
    <t>En el primer trimestre del 2024, se analizó la información recolectada en la vigencia 2023</t>
  </si>
  <si>
    <t>La DMTS  no cumple la meta establecida, sin embargo 
registra acciones para el cumplimiento.</t>
  </si>
  <si>
    <t>Se realizó el levantamiento de información y  diagnostico inicial para calcular la capacidad del equipo tecnico necesario para realizar el documento para la certificación del equipo humano farmaceutico y poder llevar a cabo la construcción de los lineamientos</t>
  </si>
  <si>
    <t>El Ministerio de Salud oficializó la integración de los promotores de salud dentro del talento humano en salud. Con la expedición del Decreto 1409 de 2024, se actualiza el listado de profesiones con capacidades técnicas para la suministrar y verificar la atención en servicios farmauceticos, si bien no es la normatividad definitiva, el presente decreto permite regular esta actividad en el marco de la potilica de dispositivos médicos</t>
  </si>
  <si>
    <t>Según lo reportado por la dependencia no es claro como se cumple la meta  establecida para  un documento de Definición de la ruta para certificacion del Talento Humano para la atención en servicios farmaceúticos si la Resolución 184 de 2024 tiene como objeto adoptar la Política de
Dispositivos Médicos. Desde la OAPES Se recomienda revisar el avance o sino de lo contrario queda como meta rezagada para la vigencia 2025.</t>
  </si>
  <si>
    <t>Si la meta es 1 documento, se debe revisar el reporte</t>
  </si>
  <si>
    <t xml:space="preserve">Actualización del manual técnico PAI 2016                                                                                                          </t>
  </si>
  <si>
    <t>La Dirección de Promoción y Prevención no reportó avance de la meta programada</t>
  </si>
  <si>
    <t>0,3</t>
  </si>
  <si>
    <t>Reunión en el mes de mayo con la consultora del Área Salud y Nutrición – UNICEF y representante del MSPS, con el objetivo de presentar el estado actual del proceso de actualización del Manual del PAI y construcción del plan de trabajo preliminar para la actualización del mismo</t>
  </si>
  <si>
    <t>La Dirección de Promoción y Prevención registra acciones realizadas para el logro de la meta y avance del 30% del acto administrativo</t>
  </si>
  <si>
    <t>Se sostuvo reuniones con UNICEF quien es el cooperante que apoyara el procerso de la actualizacion del manual del PAI, se tiene programado al tiempo de la actualizacion del manual PAI y la resolucion que lo reglamente.</t>
  </si>
  <si>
    <t>De  acuerdo con lo reportado por la Dirección s consigue un resultado cualitativo de 100% a la espera de  la actualizacion del manual PAI y la resolucion que lo reglamente, se solicitara a la dirección, las acciones a tomar de acuerdo con el resultado</t>
  </si>
  <si>
    <t>Agenda regulatoria para expedir actos administrativos en salud ambiental cumplida.</t>
  </si>
  <si>
    <t xml:space="preserve">% de cumplimiento de la agenda regulatoria de acuerdo a actos administrativos publicados y/o expedidos anualmente. </t>
  </si>
  <si>
    <t>Para la vigencia de 2023 se encuentra en revisión del Ministerio de Ambiente y Desarrollo Sostenible 4 actos administrativos para la firma de los mismos</t>
  </si>
  <si>
    <t>La Dirección de P y P registra un avance del 31% de la meta rezagada</t>
  </si>
  <si>
    <t>Se expide la resolución 229 de 2024 "Por la cual se autorizan los laboratorios que realizan análisis físicos, químicos y/o microbiológicos del agua para consumo humano" y la resolución 591 de 2024 "Por la cual se adopta el Manual para la Gestión Integral de Residuos generados en la Atención en Salud y Otras actividades"</t>
  </si>
  <si>
    <t>La Dirección de P y P registra un avance del 13% de la meta programada para 2024</t>
  </si>
  <si>
    <t>La dirección de p y p registra un cumplimiento de la meta del 100%, sin embargo, dicho cumplimiento no puede ser validado toda vez que no hay descripción de las acciones realizadas</t>
  </si>
  <si>
    <t xml:space="preserve">Durante el período reportado, a la fecha se publicó el instrumento para la gestión  de residuos hospitalarios mediante las Resolución 591 de 2024 en el Diario Oficial No. 52717 del 04 de abril de 2024;  Se publicó la prórroga para el Reglamento Técnico de Juguetes, mediante la Resolución 407 de 2024  La cual  no requirió consulta pública.
</t>
  </si>
  <si>
    <t>La Dirección de Promoción y Prevención registra acciones realizadas para el logro de la meta y avance del 38% de la meta</t>
  </si>
  <si>
    <t>En los meses de noviembre y diciembre se publican los proyectos de resolución "Por la cual se adoptan los criterios técnicos de construcción y de seguridad para los establecimientos con piscinas y estructuras similares de uso colectivo abiertas al público en general, y se dictan otras disposiciones" y "Por la cual se reglamenta el manejo y gestión integral del cadáver en los aspectos sanitarios y epidemiológicos en el ámbito hospitalario, extrahospitalario y funerario, y se modifica la Resolución 5194 de 2010"
En atención al reporte del último trimestre con el cierre de la agenda regulatoria 2024, se evidencia que se expidieron y/o publicaron un total de 8 actos administrativos de 10 programados, razón por la cual se le asigna un cumplimiento del 80% y cuantitativo de 80%</t>
  </si>
  <si>
    <t xml:space="preserve">De acuerdo con lo registrado por la Dirección, se obtiene un cumplimiento del 80%   </t>
  </si>
  <si>
    <t xml:space="preserve">Implementar la estrategia integradora en salud ambiental orientadas a incidir en los determinantes sociambientales con enfoque diferencial, territorial e inclusivo, como parte integral del bienestar de las personas, familias y comunidades.
</t>
  </si>
  <si>
    <t>71% de territorios que Implementaron la Estrategia de Entornos Saludables)</t>
  </si>
  <si>
    <t xml:space="preserve">Estrategia integradora en salud ambiental que incide en determinantes socioambientales implementada </t>
  </si>
  <si>
    <t>% de cumplimiento de la estrategia integradora que incide en determinantes sociambientales .</t>
  </si>
  <si>
    <t xml:space="preserve">Para el Año 2024, se tiene el HITO: a) formulación de la estrategia integradora con alcance nacional y territorial, b) proceso de alistamiento territorial, c) implementación en pilotos a nivel territorial. El reporte del primer trimestre corresponde al avance en la formulación de la estrategia integradora, desde la revisión documental y propuesta de estructura de la estrategia </t>
  </si>
  <si>
    <t>La Dirección de P y P registra un avance del 25% de la meta programada para 2024</t>
  </si>
  <si>
    <t xml:space="preserve">Se avanza en la co-construcción de la Estrategia Integradora en Salud Ambiental, a través del desarrollo de mesas de trabajo con los referentes de cada uno de los componentes de salud ambiental y el trabajo conjunto en talleres. En este sentido, se ha avanzado en la definición de la estructura de la estrategia, compuesta por tres niveles: i) Nacional - intervención de los determinantes desde competencias del sector salud, ii) Territorial y iii) Gobernabilidad y Gobernanza. Se estan definiendo las prioridades nacionales, respuestas integrales a nivel territorial, y se esta dando el alcance en cuanto a: cooperación de organismos internacionales, participación social y comunitaria, fortalecimiento de las capacidades institucionales, un plan de asistencia técnica coordinada y una estrategia de comunicación única. 
Se avanza en la inclusión de las prioridades de la Política Integral de Salud Ambiental en el eje nacional. Se inicia la construcción de una matriz de cruce de los departamentos, contra condiciones ambientales o de salud identificadas en la PISA.Avanza la revisión de la propuesta de estructura con los componentes temáticos y procesos transversales de la Subdirección. Resultado de la revisión se realizan ajustes pertinentes a la estructura y se acuerda en general la identificación de prioridades desde cada componente temático. 
</t>
  </si>
  <si>
    <t>La Dirección de P y P registra un avance del 60% de la meta programada para 2024</t>
  </si>
  <si>
    <t xml:space="preserve">Se concluye la co-constrtucción de la estrategia integradora en salud ambiental, desarrollando en el trimestre las siguientes actividades:
*Se realizan reuniones de revisión de avance de la estrategia con la Dra. Johana Morales Subdirectora de Salud Ambiental, y otros funcionarios de la Subdirección.
* Reuniones con profesionales de los componentes temáticos de cambio climático, saneamiento, movilidad, agua e IVC, para para construir el capítulo transversal de cambio climático. 
*Desarrollo de un taller con el objetivo de identificar acciones nacionales y territoriales para abordaje de las situaciones de interés en salud ambiental. 
* Se realizan reuniones al interior de la subdirección para presentar los avances y recibir retroalimentación 
* Se identifican y analizan las variables del instrumento que mide capacidades territoriales para la gestión de la salud ambiental </t>
  </si>
  <si>
    <t>La Dirección de PyP registra un avance del 100% de la meta programada para 2024</t>
  </si>
  <si>
    <t>Revisar la formula no se establece una linea base, podría ser %Cumplimiento =( Total de actividades planificadas/Actividades implementadas )×100</t>
  </si>
  <si>
    <t>48% en el avance de un Sistema de Información</t>
  </si>
  <si>
    <t>Sistemas de información en salud ambiental integrados en el  sistema de información único e interoperable en salud</t>
  </si>
  <si>
    <t>No. de Sistemas de información en salud ambiental integrados en el  sistema de información único e interoperable en salud.</t>
  </si>
  <si>
    <t>Se avanzó en la construcción del aplicativo del seguimiento a la gestión de la salud ambiental a nivel territorial - GETSA con apoyo de la oficina de OTIC para dar cumplimiento a lo definido en las resoluciones 3496 de 2019 y 367 de 2023. Gestión Banco Mundial y Banco Interamericano de Desarrollo para avanzar en la construcción del SUISA en el marco del proyecto de salud digital. Se hace la claridad que el Sistema de Información Unico e interoperable en salud, se encuentra en proceso de desarrollo</t>
  </si>
  <si>
    <t>La Dirección de P y P registra un avance del 65% de la meta programada para 2024</t>
  </si>
  <si>
    <t>0.8</t>
  </si>
  <si>
    <t xml:space="preserve">Con apoyo de la OTIC se puso en etapa de producción el aplicativo del seguimiento a la gestión de la salud ambiental a nivel territorial - GETSA (https://web.sispro.gov.co/ ) iniciando la captura de la información de las Secretarias de Salud Departamentales y Distritales, además se avanzó en el desarrollo de algunas salidas de información en este aplicativo, el cual continua con en construcción y ajustes. 
Con respecto al SUISA con el apoyo de la OTIC  se ha avanzado en el ajuste del sitio web para la publicación de información de este sistema en SISPRO, se cuenta con propuesta  en revisión y ajustes del mapa del IRCA con datos enviados por el INS y  está en proceso el desarrollo de otras salidas de información de los componentes de salud ambiental y además, se ha continuado con la gestión y participación en espacios de trabajo con BM y el BID para avanzar en la construcción del SUISA en el marco del proyecto de salud digital. Se hace la claridad que el Sistema de Información Único e interoperable en salud, se encuentra en proceso 
</t>
  </si>
  <si>
    <t>La Dirección de P y P registra un avance del 80% de la meta programada para 2024</t>
  </si>
  <si>
    <t>Con relación al avance en la creación del SUISA, en ajuste batería de indicadores, desarrollo tableros de salida de información de los componentes de seguridad química, zoonosis, se avanza en la creación de un cubo de salud ambiental en la bodega de datos de SISPRO y ajuste y salidas de información del aplicativo GETSA</t>
  </si>
  <si>
    <t xml:space="preserve">Con apoyó de la Oficina de las Tecnologias de Información y Comunicación- OTIC; se desarrolló y está en funcionamiento el aplicativo del seguimiento a la Gestión de la Salud Ambiental a nivel Territorial - GETSA (https://web.sispro.gov.co/), el cual captura información de las Secretarias de Salud Departamentales y Distritales, contando con información de línea base del año 2023 y salidas de información por procesos de gestión de la salud pública y componentes de  Salud Ambiental. 
Con respecto a los avances en el SUISA se desarrollaron mesas de trabajo para los componentes de: agua, saneamiento, aire y salud,  con el objetivo de contextualizar las necesidades del SUISA y concertar la batería de indicadores en el marco de la Conasa, con el apoyo de la OTIC. Se elaboraron tableros de salidas de información de calidad aire y salud, el cual se actualizó con datos a 2023 y se encuentra publicado en la página de SISPRO – SUISA,  avanzó en los tableros de control de Agua, Zoonosis, Seguridad Química e IVC,  avanzando  en el ajuste del sitio web para la publicación de información de Salud Ambiental en SISPRO, adicionalmente se adelnataron mesas de trabajo con IDEAM, OTIC, Google, para explorar la posibilidad de utilizar datos para análisis, toma de decisiones y generación de alertas tempranas.  Se avanzó en la propuesta de  pilotaje con Microsoft de Inteligencia Artificial para el componente de zoonosis.
Así mismo, se realizó la Evaluación de Impactos en Salud por calidad del aire en coordinación con el IDEAM en Municipios Priorizados con base en la herramienta AIRQ+ para su publicación en el Informe de Calidad del Aire 2023 del IDEAM.
También, se avanzó con la OTIC en el levantamiento de requerimientos para la creación de los sistemas de Inspección, Vigilancia y Control - IVC y Gestión Toxicológica
Se hace la claridad que el Sistema de Información Único e interoperable en salud, se encuentra en proceso
</t>
  </si>
  <si>
    <t xml:space="preserve">Promoción de hábitos saludables con enfoque diferencial y de curso de vida a través de la implementación de un plan estratégico intersectorial para promover hábitos alimentarios saludables, actividad física, y prevenir el consumo de sustancias psicoactivas. 
Este plan incluirá la creación e implementación de un programa de juego activo y actividad física con enfoque diferencial.
</t>
  </si>
  <si>
    <t>Plan Nacional de Implementación de las Guías Alimentarias Basadas en Alimentos (GABAS).
Plan de acción de la CONIAF y del Memorando de Entendimiento entre MinDeporte y MinSalud.
Política Nacional de Drogas 2023-2033.</t>
  </si>
  <si>
    <t>Porcentaje en el cumplimiento de los compromisos sectoriales desarrollados.</t>
  </si>
  <si>
    <t>La Dirección de Promoción y Prevención no reportó avance de la meta rezagada</t>
  </si>
  <si>
    <t>* Procesos de articulación intersectorial para la promoción de la actividad física (AF) en el país: a través de CONIAF (instancia nacional intersectorial para fomento y medición de la actividad física), consolidación de plan de acción del Memorando de Entendimiento con MinDeporte y avances en la primera fase de implementación del Proyecto de promoción de AF en las escuelas, entre MinSalud, MinDeporte y MEN, con apoyo de OEA y OPS. 
* Se realizan ajustes al proyecto de Resolución para la adopción de la GABAS como herramienta para la promoción de alimentación saludable, de acuerdo a los compromisos sectoriales del Plan Nacional de Implementación de GABA liderado por el ICBF.
* Desde el Grupo de Convivencia Social y Ciudadana se han realizado durante el mes de marzo dos (02) reuniones de la mesa interistitucional para la construcción del plan de acción intersectorial del eje 4 de la Política Nacional de Drogas. En dicha mesa participan instituciones como Ministerio de Salud y Protección Social, ICBF, Ministerio de la Igualdad, Ministerio de Educación, Ministerio de Cultura, Ministerio de Justicia, DNP y UNDOC. Durante las sesiones realizadas se avanzó en la identificación de las principales estrategias que se requiere implementar para responder a cada uno de los objetivos del eje 4.</t>
  </si>
  <si>
    <t>La Dirección de Promoción y Prevención registra avance de acciones realizadas para el cumplimiento de la meta, sin embargo, no registra avance cuantitativo para el trimestre en seguimiento</t>
  </si>
  <si>
    <t>La Dirección de p y p no registra avance de la meta rezagada</t>
  </si>
  <si>
    <t>En el marco de los procesos de articulación intersectorial para dar respuesta a esta acción del PND, en el segundo trimestre se realizaron las siguientes acciones:
• En relación con la promoción de hábitos alimentarios saludables: en coordinación con la referente de Comunicaciones de la Dirección de Promoción y Prevención se adelantaron mesas de trabajo en el marco del diseño de la estrategia de comunicaciones, con el fin de plantear la construcción de la estrategia educomunicativa y las herramientas que quedaron como compromiso en el Plan de Implementación de GABA (Guías Alimentarias Basadas en Alimentos). Este avance está sujeto al inicio del contrato de acciones de comunicación a cargo de la dirección de PyP y los acuerdos a nivel interinstitucional, teniendo en cuenta que con corte al periodo abril - junio, el ICBF no ha convocado al comité interinstitucional, para definir la continuidad de la ejecución del plan de acción. De igual forma, se han realizado mesas de trabajo con las EAPB del Grupo ACEMI, para iniciar un proceso de monitoreo a las acciones de información, educación y comunicación que ellos adelantan relacionadas con alimentación saludable en las cuales está incluida construcción y divulgación de piezas relacionadas con GABA.
• En la promoción de la actividad física (AF): en la CONIAF (instancia nacional intersectorial para fomento y medición de la actividad física) se consolidaron las apuestas para el despliegue de acciones de carácter intersectorial y consolidación de un informe ejecutivo de gestión de la CONIAF para directivos de los cuatro ministerios (Deporte, Educación, Cultura y Salud). Avances en el Proyecto de "Promoción de la Actividad Física, la Recreación y el Deporte en Entornos Educativos Escolares para una vida Saludable y Feliz", entre MinSalud, MinDeporte y MEN, con apoyo de OEA y OPS.
• Por último, en lo relacionado con la prevención del consumo de sustancias psicoactivas: en la formulación del plan de acción del eje 4. Consumo de sustancias psicoactivas desde el cuidado integral, la salud pública y los derechos humanos, se adelantó: En el marco de la mesa técnica interinstitucional se realizaron tres (3) sesiones presenciales y cuatro (4) virtuales, en las cuales se contó con la participación de Ministerio de Salud y Protección Social, Ministerio Nacional de Educación, Ministerio de Igualdad y Equidad, Ministerio de Cultura, Instituto Colombiano de Bienestar Familiar, Departamento Nacional de Planeación, Ministerio de Justicia y del Derecho. Se avanzó en:
 - Identificación de estrategias bandera que respondan a las innovaciones planteadas en la Política Nacional de Drogas, que permitan proyectar acciones transformadoras conforme a los objetivos específicos del eje 4.
 - Planteamiento de los resultados estratégicos esperados para la formulación del plan de acción acorde con las acciones estratégicas proyectadas para cada objetivo específico del eje 4.</t>
  </si>
  <si>
    <t>La Dirección de P y P registra un avance del 50% de la meta programada para 2024</t>
  </si>
  <si>
    <t>Se consolidaron los procesos intersectoriales e interinstitucionales para la promoción de la actividad física, promoción de la alimentación saludable y la prevención del consumo de sustancias psicoactivas, cumpliendo los acuerdos y compromisos sectoriales establecidos en las instancias intersectoriales.</t>
  </si>
  <si>
    <t>En el marco de los procesos de articulación intersectorial para dar respuesta a esta acción del PND, en el cuarto trimestre de 2024 se realizaron las siguientes acciones:
• En la promoción de la actividad física (AF): 
 Desarrollo de panel de instancias intersectoriales en el marco del Encuentro Nacional de Hábitos y Estilos de Vida Saludable 2024, donde estaban incluidos los temas de promoción de AF y movilidad activa.
 En el marco del Proyecto: "Promoción de la Actividad Física, la Recreación y el Deporte en Entornos Educativos Escolares para una vida Saludable y Feliz", entre MinSalud, MinDeporte y MinEducación con apoyo de OEA y OPS, se brindaron aportes técnicos para la participación de Colombia en la mesa del Comité Interamericano de Educación (CIE) con bullets de logros, retos y siguientes pasos, así mismo, se analizó interministerialmente el proceso y avances del proyecto y su continuidad.
 Articulación con MinTransporte para consolidación técnica del proyecto de decreto para la reglamentación del Programa Nacional de Fomento al Uso de la Bicicleta (PFUB) para revisión y aprobación de Presidencia. Así como revisión y aportes al reglamento de la Mesa de Coordinación Interinstitucional para la Movilidad Activa con enfoque de Género y Diferencial -Mesa CIMA-
 Se realizó asistencia técnica interministerial (MinSalud-MinDeporte) para fortalecimiento en promoción de la actividad física, y promoción y consejería en actividad física y ejercicio en Cauca y sus 22 municipios.
• En relación con la promoción de hábitos alimentarios saludables:
En coordinación con la EAPB SANITAS se desarrolló jornada de fortalecimiento de capacidades a su red de prestadores bajo la modalidad virtual y presencial, abordando las GABA para mayores de 2 años y para mujeres en período de gestación y lactancia y menores de 2 años.
Se realizó solicitud a ICBF sobre información de la continuidad del Plan Nacional de Implementación de las Guías Alimentarías Basadas en Alimentos (GABAS) para la vigencia 2025.
• Por último, en lo relacionado con la prevención del consumo de sustancias psicoactivas:
En el cuarto trimestre de 2024, se intensificaron diversos esfuerzos para promover estilos de vida saludable y prevenir el consumo de sustancias psicoactivas. Se implementaron estrategias como la CAMAD, dirigida a fortalecer la atención integral de adolescentes y jóvenes en conflicto con la ley, con énfasis en salud, prevención y atención psicosocial. La asignación de recursos por medio de resoluciones (1986 y 2683 de 2024) permitió ampliar la cobertura de estos proyectos a 36 municipios a nivel nacional. Además, se realizaron múltiples acciones interinstitucionales como la transferencia de recursos del impuesto de municiones y explosivos, favoreciendo a territorios clave en la promoción de la convivencia y la prevención de violencias, con énfasis en la protección de niños, niñas y adolescentes. En el marco de la política nacional de drogas, se avanzó en la actualización de lineamientos técnicos para dispositivos comunitarios y la reapertura de la comisión intersectorial de alcohol, abordando la prevención ambiental y la protección de los menores frente al consumo de alcohol. Se destacaron eventos clave como el Evento Nacional sobre daños del alcohol y la estrategia SAFER, que reunió a expertos internacionales para socializar intervenciones costo-efectivas basadas en evidencia. Asimismo, se otorgó el Premio Nacional a la "Entidad comprometida con la prevención del consumo, abuso y adicción a sustancias psicoactivas", destacando buenas prácticas en la atención integral del consumo de sustancias. Estas acciones se sumaron a la implementación de ocho CAMAD con énfasis en responsabilidad penal para adolescentes, fortaleciendo el acceso a tratamientos y promoviendo la inclusión social de los jóvenes. Todos estos esfuerzos estuvieron enmarcados dentro de la Política de Drogas 2023-2033, buscando una transformación social integral y una reducción significativa de los riesgos asociados al consumo de sustancias psicoactivas.</t>
  </si>
  <si>
    <t xml:space="preserve">Revisar la formula no tiene linea base </t>
  </si>
  <si>
    <t>Espacios intersectoriales de articulación que involucre la promoción de hábitos saludables:
- CONIAF</t>
  </si>
  <si>
    <t>Porcentaje de cumplimiento del Plan de  implementación de la estrategia del  programa de deporte, recreación y actividad física en la escuela</t>
  </si>
  <si>
    <t>Plan de acción formulado e implementado</t>
  </si>
  <si>
    <t>100% cumplimiento de la etapa 1</t>
  </si>
  <si>
    <t>100% cumplimiento de la etapa 2
50% cumplimiento etapa 3</t>
  </si>
  <si>
    <t>70% cumplimiento de la etapa 3
30% cumplimiento de la etapa 4</t>
  </si>
  <si>
    <t>100% cumplimiento de la etapa 3
100% cumplimiento de la etapa 4</t>
  </si>
  <si>
    <t>Programa implementado</t>
  </si>
  <si>
    <t>Avance de la primera fase de implementación del Proyecto de "Promoción de la actividad física, la recreación y el deporte  en entornos educativos escolares para una vida saludable y feliz", en articulación interinstitucional entre MinSalud, MinDeporte y MEN, con apoyo de OEA y OPS.</t>
  </si>
  <si>
    <t>Se realizó la aplicación del instrumento de caracterización en relación con la promoción de actividades físicas, recreativas y deportivas en un establecimiento educativo seleccionado como prueba piloto y alistamiento de taller presencial en territorio, en el marco del Proyecto denominado: "Promoción de la Actividad Física, la Recreación y el Deporte en Entornos Educativos Escolares para una vida Saludable y Feliz", entre MinSalud, MinDeporte y MEN, que hace parte del Programa Interamericano sobre políticas de alimentación saludable y actividad física en entornos escolares, impulsado por el Departamento de Enfermedades no Transmisibles y Salud Mental (NMH) de la Organización Panamericana de la Salud (OPS) y el Departamento de Desarrollo Humano, Educación y Empleo (DHDEE) de la Organización de los Estados Americanos (OEA).</t>
  </si>
  <si>
    <t>La Dirección de P y P registra un avance del 30% de la meta programada para 2024</t>
  </si>
  <si>
    <t>Durante la vigencia 2024 se logró culminar el proceso de implementación de la primera fase del proyecto “Promoción de la actividad física, la recreación y el deporte en entornos educativos escolares para una vida saludable y feliz”, en el marco del Programa Hemisférico sobre políticas de alimentación saludable y actividad física en entornos escolares de OEA y OPS, que no se había logrado en el año 2023.</t>
  </si>
  <si>
    <t>En articulación con el Ministerio de Educación Nacional y el Ministerio del Deporte, y apoyo de OPS Colombia y OEA, se culminó la primera fase del proyecto “Promoción de la actividad física, la recreación y el deporte en entornos educativos escolares para una vida saludable y feliz”, en el marco del Programa Hemisférico sobre políticas de alimentación saludable y actividad física en entornos escolares de OEA y OPS. Se realizó sistematización, análisis de resultados de la aplicación de los instrumentos de caracterización y generación de documentos con recomendaciones y propuestas de abordaje para la promoción de la actividad física, la recreación y el deporte en el establecimiento educativo piloto de Salento Quindío. Los avances de la experiencia de Colombia fueron presentados en el encuentro regional de diálogo y mesas de trabajo virtual, organizada por OEA y OPS.
Así mismo, esta temática se aborda en la CONIAF (Comisión Nacional Intersectorial para la coordinación y orientación superior del fomento, desarrollo y medición de impacto de la actividad física), donde se socializa que el Ministerio del Deporte en articulación con el Ministerio de Educación Nacional han construido acciones relacionadas con programas de deporte escolar y centros de interés en jornada extraescolar; y adicionalmente, el Ministerio de Cultura tiene priorización de intervenciones en los cursos de vida de niños, niñas y adolescentes en entornos escolares. 
Durante el 2024 se culminó la etapa 2 (formulación) y se realizó el acompañamiento técnico (etapa 3) a un establecimiento educativo piloto en Salento Quindío, cumpliendo el 50% proyectado de implementación.</t>
  </si>
  <si>
    <t xml:space="preserve">Por la forma en que due programado, se deberia reporta de 1 a 100% cada trimestre </t>
  </si>
  <si>
    <t>Espacios intersectoriales para garantizar estrategias de fortalecimiento del desarrollo integral de la juventud (CONPES 4040)</t>
  </si>
  <si>
    <t>Porcentaje de cumplimiento del Plan de  implementación de la estrategia intersectorial para  abordar los determinantes que afectan e inciden en la salud mental de las juventudes</t>
  </si>
  <si>
    <t>100% cumplimiento de la etapa 2
100% cumplimiento etapa 3</t>
  </si>
  <si>
    <t>100% cumplimiento de la etapa 4</t>
  </si>
  <si>
    <t>100% cumplimiento de la etapa 5</t>
  </si>
  <si>
    <t>Programa implementado en Departamentos y Distritos</t>
  </si>
  <si>
    <t xml:space="preserve">Se ha construido el documento de Orientaciones para el aprovechamiento de la virtualidad como oportunidad para la promoción de la salud mental y el fortalecimiento de factores protectores y para la implementación de estrategias de mitigación de los riesgos de violencias, problemas y trastornos mentales y consumo de SPA que surgen en el escenario virtual. ESto hace parte de la respuesta a los compromisos de este Ministerio en el Marco del Conpes 4040 de 2021. Estas orientaciones serán validadas en grupos focales con expertos de la academia y posteriormente con el Consejo Nacional de Salud Mental, durante el segundo semestre de 2024.
En relación con mapeo de actores, se cuenta con la identificación de los actores nacionales vinculados al desarrollo del Programa Jovenes en paz y  los avances desarrollados en el marco del este Programa </t>
  </si>
  <si>
    <t>La Dirección de P y P registra avance de acciones realizadas pero no registra cumplimiento cuantitativo de la meta.</t>
  </si>
  <si>
    <t xml:space="preserve">Etapa 1: Corresponde a la construcción de la estrategia de equipos de salud para jóvenes, incluido en el Decreto 1649 de 2023 y Resolución 089 de 2023 del Min Igualdad (anexo 3) En esta estrategia se tuvo en cuenta la identificación de actores y priorización de municipios que obedece al prodecimiento establecido en el Decreto mencionado.
Etapa 2: En el mes de noviembre y diciembre se realizaron mesas de seguimiento departamental para brindar orientaciones que permitan la implementación de los equipos de salud para jóvenes.
El 50 % de avance de cumplimiento corresponde a la definición de la estrategia. En 2025 se espera cumplir con el otro 50% correspondiente a la implementación.
Sobre el documento "Orientaciones para el Aprovechamiento de la virtualidad como oportunidad para la promoción de la saludmental y el fortalecimiento de factores protectores .. ... " esta en revisión del Ministerio de Educacion.
Sobre estrategias Integrales a Jovenes El Ministerio ha venido participando desde el 2023 en la configuracion de una estrategia nacional denominada Jóvenes en Paz-
Durante el año 2023 se establecieron las bases legales y normativas del programa:
El Programa Nacional Jóvenes en Paz fue creado mediante el artículo 348 de la Ley 2294 de 2023, como una iniciativa multisectorial liderada por el Ministerio de Igualdad y Equidad de Colombia. El programa se fundamentó en varios enfoques clave: territorial, seguridad humana, justicia social, derechos, diferencial, étnico racial, campesino, género e interseccional.
A través del Decreto No. 1649 de 2023, Sección V, artículos 34 a 37, se reglamentó el artículo 348, designando al Ministerio de Salud y Protección Social como coordinador del "Componente de atención integral en salud con énfasis en salud mental". La Resolución 089 de 2023 del Ministerio de la Equidad y la Igualdad estableció el manual operativo del componente.
2024
Este año marca el inicio de la implementación operativa del programa:
Con la participación del Minsalud se realizó la socialización con las entidades territoriales en 99 municipios priorizados. Se expidieron dos resoluciones fundamentales para la asignación de recursos desde el Minsalud:
Resolución 1498 (26 de agosto): $7.222.000.000
Resolución 1978 (11 de octubre): $157.000.000
Estos recursos están orientados para la creación de 94 equipos de salud para jóvenes, operados por 62 Empresas Sociales del Estado, cubriendo 94 municipios en 19 departamentos y distritos. Cada equipo recibió:
$75.000.000 para honorarios profesionales
$3.500.000 para insumos de promoción y prevención
Se establecieron 19 mesas territoriales para los Comités de Seguimiento y se realizaron capacitaciones intensivas en noviembre y diciembre, incluyendo:
Ocho encuentros virtuales sobre primeros auxilios psicológicos
Entrega de cajas de herramientas
Capacitación sobre articulación entre MinSalud, ICBF y el programa
</t>
  </si>
  <si>
    <t>De  acuerdo con lo reportado por la Dirección s consigue un porcentaje de cumplimiento del 50%,en 2025 se espera cumplir con el otro 50% correspondiente a la implementación</t>
  </si>
  <si>
    <t>Desarrollar y generar capacidades técnicas en los actores del Sistema General de Seguridad Social en Salud (SGSSS) para la implementación de acciones de información, educación y comunicación para la promoción de una alimentación saludable, basada en las Guias de Alimentaria Basada en Alimentos (GABA).</t>
  </si>
  <si>
    <t>Lineamiento en alimentación y nutrición para la población adulta mayor diseñado y socializado</t>
  </si>
  <si>
    <t xml:space="preserve">No se programó socialización del lineamiento para el primer trimestre del 2024.
</t>
  </si>
  <si>
    <t>La Dirección de P y P registra que no se realizó ninguna acción en el primer trimestre</t>
  </si>
  <si>
    <t>No se programaron asistencias técnicas para el segundo trimestre del 2024.</t>
  </si>
  <si>
    <t>La Dirección de P y P registra que no se realizó ninguna acción en el segundo trimestre</t>
  </si>
  <si>
    <t>El 01 de noviembre de 2024, se realizó asistencia técnica a los actores del SGSSS del documento de Orientaciones para la atención nutricional de las personas mayores, que incluye las recomendaciones en materia de alimentación saludable.</t>
  </si>
  <si>
    <t xml:space="preserve">Revisar la formula debe reportarse en % </t>
  </si>
  <si>
    <t>Aportar a la implementación de la Política Pública Nacional de Envejecimiento y Vejez, bajo el principio de corresponsabilidad individual, familiar, social y estatal</t>
  </si>
  <si>
    <t xml:space="preserve">Diseñar y difundir un documento que contenga el patrón de referencia y los puntos de corte para la clasificación nutricional por valoración antropométrica en la población de personas mayores. </t>
  </si>
  <si>
    <t>Patrón de referencia y los puntos de corte para la clasificación nutricional por valoración antropométrica en la población de personas mayores diseñado y socializado</t>
  </si>
  <si>
    <t xml:space="preserve">No se programaron asistencias técnicas para el primer trimestre del 2024.
</t>
  </si>
  <si>
    <t>El 01 de noviembre de 2024, se realizó asistencia técnica a los actores del SGSSS del documento de Orientaciones para la atención nutricional de las personas mayores, que incluye los puntos de corte, patrones de referencia y clasificación nutricional de la persona mayor.
Este proceso se continuará realizando, teniendo en cuenta las solicitudes que surgen en los territorios.</t>
  </si>
  <si>
    <t xml:space="preserve">Revisar la programación y el reporte debería ser porcentual </t>
  </si>
  <si>
    <t>Diseñar el Plan Nacional de IVC para alimentos y bebidas en el marco de la Resolucion 1229 de 2012.</t>
  </si>
  <si>
    <t>Plan nacional de IVC diseñado y socializado.</t>
  </si>
  <si>
    <t xml:space="preserve">Se avanza en el desarrollo técnico del contenido de los programas que constituyen el Plan de IVC   
</t>
  </si>
  <si>
    <t>La Dirección de P y P registra avance del 24% de la meta</t>
  </si>
  <si>
    <t xml:space="preserve">Se continúa con el desarrollo técnico del contenido de los programas que constituyen el Plan de IVC  </t>
  </si>
  <si>
    <t>La Dirección de P y P registra un avance del 40% de la meta programada para 2024</t>
  </si>
  <si>
    <t>En el último trimestre se realizó gestión con las áreas de la Dirección de P Y P que requieren acciones de IVC, para definir cómo construir un sólo plan de IVC en el marco de la Resolución 1229 de 2013, que sirva a todas las áreas y oriente las acciones de las ETS. Esta situación se expuso en Comité Directivo y se acordó que por tratarse de un objetivo de nivel estratégico,  que también involucra a la Dirección de medicamentos, el plan debe contar con la línea que se defina desde el despacho del viceministro de salud pública.  La Dirección de P y P realizará la gestión con el área de medicamentos y con el despacho del viceministro para definir si se realizará un acto administrativo que permita desarrollar el plan de IVC con criterios unificados para todas las áreas involucradas</t>
  </si>
  <si>
    <t>De  acuerdo con lo reportado por la Dirección s consigue un porcentaje de cumplimiento del 40%, se solicitara a la dirección, las acciones a tomar de acuerdo con el resultado</t>
  </si>
  <si>
    <t>Hito 1: N° Asistencias técnicas (203 y 2025)
Hito2: Lineamiento técnico para la prevención, identificación y atención de ETA.(2024)</t>
  </si>
  <si>
    <t>Se programó asistencia técnica con entidades territoriales de salud, sobre notificación y atención de brotes de ETA, en el marco de la celebración día mundial de la inocuidad de los alimentos, para el 14 de junio de 2024.
El hito 2 es desarrollado por la subdirección de enfermedades transmisibles y por el Instituto nacional de salud, por esta razón sólo se continuará con la promoción y prevención de las ETA mediante el plan de asistencias técnicas con las entidades del sector salud</t>
  </si>
  <si>
    <t xml:space="preserve"> Se reactivó la mesa de seguimiento de ETA con el PAE, el INS y el Centro Nacional de Enlace del MSPS  el 19/06/24. En el marco de la celebración día mundial de la inocuidad de los alimentos la actividad se reportará para el próximo periodo, ya que la acción se desarrolló el julio.
El hito 2 es desarrollado por la subdirección de enfermedades transmisibles y por el Instituto nacional de salud, por esta razón sólo se continuará con la promoción y prevención de las ETA mediante el plan de asistencias técnicas con las entidades del sector salud</t>
  </si>
  <si>
    <t xml:space="preserve">Se desarrollaron asistencias técnicas relacionadas con la prevención, identificación, notificación y atención de brotes de ETA, con actores del sistema de salud y para la proveeduría de alimentos en programas de alimentación.
 Se realizaron las asistencias técnicas programadas, que para este caso fueron 2, se cumple con el 100% , por lo cual el avance es 0,25, esto es relacionado al hito 1, que es por el que responde la SNAB. </t>
  </si>
  <si>
    <t>Lo que se reporta no coincide con lo que se mide, se deben separar los hitos, por lo que esta en la formula en el 2024, solo se iba  a medir  Lineamiento técnico para la prevención, identificación y atención de ETA.(2024)</t>
  </si>
  <si>
    <t>En el marco de las Circulares 046 de 2014 y 2016 realizar articulación con INVIMA para definir la intersectorialidad y el análisis de herramientas de política existentes para abordar  los factores generadores de las ETA.</t>
  </si>
  <si>
    <t>Realizar mesa de trabajo con INVIMA para análisis de herramientas de política existentes para abordar  los factores generadores de las ETA.</t>
  </si>
  <si>
    <t xml:space="preserve">Se terminó el informe del AIN ex post de la Resolución 2674 de 2013, en el cual las ETA fueron un indicador de evaluación de la norma. Una vez publicado el informe en consulta nacional se decidirán las acciones para actualizar la norma en pro de la reducción de los brotes de ETA.
</t>
  </si>
  <si>
    <t>Se realizó la consulta pública del informe entre el 25 de junio y el 6 de julio. Una vez se de respuesta a las observaciones recibidas durante la consulta pública se iniciará el desarrollo técnico de la actualización de la Resolución 2674 de 2013, mediante el cual se espera que se puedan identificar las áreas e intervención normativa para la prevención y gestión de las ETA.</t>
  </si>
  <si>
    <t>Se desarrolló plan de trabajo y cronograma de mesas con el Invima para 2025, con el fin de definir alternativas de intervención de la Resolución 2674 de 2013, para focalizar los requisitos sanitarios y las acciones de vigilancia sanitaria, considerando la heterogeneidad de los actores y contextos del sistema alimentario colombiano, contribuyendo a la inocuidad y a la prevención de enfermedades transmitidas por alimentos (ETA)
Como en 2023 no se cumplió la meta, se continuó el trabajo en 2024, y se continuará en el 2025, este proceso requiere tiempo</t>
  </si>
  <si>
    <t xml:space="preserve">La Dirección de PyP reporta resultado como avance toda vez que no se tenia programado para 2024 </t>
  </si>
  <si>
    <t xml:space="preserve">se reporta en ceros pero la desripcion dice que si se realizaton mesas, quizá se pusieron al día del rezago del 2023 pero no se reporta cuantitativamente. </t>
  </si>
  <si>
    <t xml:space="preserve">Asistencia técnica a las instancias establecidas desde la CIPI y SNBF para adelantar acciones intersectoriales que permitan la implementación del PDLMAC 2021-2030 desde las competencias de la SSNAB. </t>
  </si>
  <si>
    <t xml:space="preserve">Hito 1 (2023): Alianza público privada (Fundación Exito - SALUTIA) para la asistencia técnica en la implementación del Plan decenal de la Lactancia Materna y Alimentación Complementaria 2021 -2030 (Acompañamiento técnico)
</t>
  </si>
  <si>
    <t xml:space="preserve">Se realizó asistencia técnica a los departamentos de Cundinamarca y Arauca, con la solicitud de información actualizada a corte de Diciembre de 2023, y la proyección de acciones 2024, en el marco de las líneas estratégicas del PDLM. 
</t>
  </si>
  <si>
    <t>La Dirección de P y P registra el cumplimieto de la meta rezagada correspondiente a la vigencia 2023</t>
  </si>
  <si>
    <t>Actividad no programada en la vigencia 2024</t>
  </si>
  <si>
    <t>Si la acción ya se cumplio en el 2023, se debe colocar el la decripción meta cumplida</t>
  </si>
  <si>
    <t xml:space="preserve">Para el primer trimestre de 2024 se avanzó en la construcción del proyecto normativo de alimentos infantiles que incluyes aspectos para la actualización del Decreto 1397 de 1992
</t>
  </si>
  <si>
    <t>La Dirección de P y P registra un avance del 5% de la meta para la vigencia 2024</t>
  </si>
  <si>
    <t>A junio de 2024 se cuenta con la propuesta de acto normativo para la regulación de los requisitos de composición, etiquetado y adopción del código internacional de sucedáneos de la leche materna. En este momento se encuentra en proceso de revisión por el grupo jurídico de la dirección de Promoción y Prevención</t>
  </si>
  <si>
    <t>La Dirección de P y P registra un avance del 48% de la meta para la vigencia 2024</t>
  </si>
  <si>
    <t>Se continuó con el proceso de revisión técnica al proyecto de decreto Por el cual se establecen los requisitos que deben cumplir los alimentos infantiles, en términos de composición, etiquetado, publicidad y por el cual se adopta el código internacional de comercialización de sucedáneos de la leche materna</t>
  </si>
  <si>
    <t>De  acuerdo con lo reportado por la Dirección s consigue un porcentaje de cumplimiento del 50%, se solicitara a la dirección, las acciones a tomar de acuerdo con el resultado</t>
  </si>
  <si>
    <t xml:space="preserve">N° Asistencias técnicas para la implementación de las GABAS (2023) realizadas según programación/asistencias técnicas programadas
</t>
  </si>
  <si>
    <t>Se realizó asistencia técnica sobre GABA a profesionales de las IPS, EAPB y de la secretarpia de salud del departamento de Antioquia.</t>
  </si>
  <si>
    <t>La Dirección de P y P registra información respecto de las acciones realizadas y da una ponderación del 100%.</t>
  </si>
  <si>
    <t>En coordinación con la EAPB SANITAS se desarrolló jornada de fortalecimiento de capacidades a su red de prestadores bajo la modalidad virtual y presencial, abordando las GABA para mayores de 2 años y para mujeres en período de gestación y lactancia y menores de 2 años</t>
  </si>
  <si>
    <t>Revisar la formula, se sugiere (%)Cumplimiento =( N° de asistencias relaizadas/ asistencias tecnicas programadas)x100</t>
  </si>
  <si>
    <t>Se avanzó en la construcción del documento de Plan de acción del eje estratégico 4 de la Política Nacional de Drogas 2023-2033, para el cual se validaron y establecieron las acciones sectoriales para cada uno de los cuatro específicos propuestos para el eje 4. De igual manera, se realizaron consultas intersectoriales del documento preliminar y los ajustes pertinentes conforme a la retroalimentación recibida.</t>
  </si>
  <si>
    <t>La Dirección de P y P registra un avance del 50% de la meta para la vigencia 2024</t>
  </si>
  <si>
    <t>(Número de acciones implementadas en la vigencia = 4  / Número de acciones programadas para la vigencia=5)*100</t>
  </si>
  <si>
    <t xml:space="preserve">En el último  trimestre de 2024 se fortaleció el proceso de articulación con la dirección de política de drogas del Ministerio de justicia y del Derecho, y la mesa intersectorial para el eje 4 de la política Naciona de drogas.  Durante este periodo de tiempo se convocó a las instituciones del Estado que han participado activamente en el proceso de formulación del plan de acción del eje 4, de la política nacional de drogas, con el objetivo de concretar los indicadores de política y los productos y resultados de gestión que se esperan de la misma. 
El proceso anterior se llevo a cabo en todos los objetivos expuestos por la política entre los que se incluyen: 
1. Promoción de la salud integral e integrada y prevenir el consumo de SPA  en niños, niños adolescentes y jóenes en todos los entornos; y Promover estrategias de reducción de los riesgos y daños y estigmas asociados al uso de sustancias con enfoque comunitario y de resdes en los diferentes ambitos relacionados con el uso de sustancias psicoactivas. 
Como avances significativos de los resultados y productos de gestión expuestos en el documento de plan de acción se cuenta con avances en: 
1. Actualización de líneamientos técnicos para los dispositivos comunitarios con énfasis en zonas de orientación escolar y zonas de orientación universitaria. (ZOE y ZOU)
2. Reapertura de la comisión intersectorial de alcohol en la que se aprobó un plan de acción con énfasis en prevención ambiental y la protección de niños, niñas y adoelscentes de el consumo del alcohol. 
3. El seguimiento y apoyo técnico a los dispositivos CAMAD en territorios cultivadores de hoja de coca en los que se hace énfasis en las estrategias de prevención y educación para la salud, tamizaje y gestión de caso, específicamente bajo la figura de ZOE y ZOU. 
4. Participación en la instancia  y seguimiento al plan de acción propuesto por el Comité Nacional de Convivencia Escolar especialmente para la prevención de violencias, consumo y suicidio.
5. Avances significativos en el desarrollo de lineamientos para salas de consumo de menor riesgo.
6. Articulación intersectorial e internacional para fortalecer capacidades en RRD.
7. Participación en la conformación de la Red nacional de Servicios de Análisis de sustancias del MJD
8. Consolidación de proyectos legislativos relacionados con RRD y fentanilo.
9. Participación activa en eventos y mesas de trabajo clave, como COPOLAD y la preparación de la Conferencia Internacional de Reducción de Daños.
</t>
  </si>
  <si>
    <t xml:space="preserve">•Necesidad de fortalecer la articulación intersectorial a nivel nacional y territorial para una implementación efectiva de políticas integrales.
• Debilidades en la aplicación de regulaciones sobre publicidad y venta de alcohol.
• Brechas en el conocimiento sobre la magnitud y características del consumo 
• Limitada conciencia social sobre los riesgos y daños asociados al consumo de alcohol, cannabis y otras sustancias. 
• Insuficiente desarrollo y sostenibilidad de intervenciones preventivas basadas en evidencia, adaptadas a los contextos locales.
• Debilidad en las capacidades territoriales para implementar estrategias efectivas de prevención ambiental.
• Bajo presupuesto intersectorial e intersectorial para realizar acciones relacionadas con zonas de orientación escolar, zonas de orientación universitaria y otros dispositivos.
• Dificultades propias del territorio para la ejecución de los dispositivos comunitarios,  especialmente el conflicto armado y barreras de acceso geográficas.
•Problemas de concesión y acceso para el seguimiento de las acciones. 
• Retrasos en la entrega de insumos necesarios para avanzar en lineamientos clave.
• Coordinación intersectorial compleja debido a agendas y prioridades divergentes
</t>
  </si>
  <si>
    <t>No se colocó el reporte del Trimestre, debe ser 30%</t>
  </si>
  <si>
    <t>Proyectos formulados e implementados</t>
  </si>
  <si>
    <t>Número de proyectos formulados e implementados</t>
  </si>
  <si>
    <t>Se realizó:
- Ajuste y socialización de los documentos "Lineamientos para la ejecución administrativa y financiera de los proyectos territoriales dirigidos al desarrollo de acciones, en el abordaje integral de la salud mental y el consumo de sustancias psicoactivas a través de la implementación de los CAMAD para la ejecución de transferencias nacionales de inversión 2024- 2025" y "Lineamientos para la formulación y ejecución de proyectos territoriales dirigidos al desarrollo de acciones, en el abordaje integral de la salud mental y el consumo de sustancias psicoactivas a través de la implementación de los CAMAD".
- Convocatoria, taller presencial, acompañamiento en la formulación y ajuste de 31 proyectos territoriales según la priorización definida en la resolución 1232 de 2023 con recursos FRISCO.</t>
  </si>
  <si>
    <t>La Dirección de P y P registra el cumplimiento de la meta para la vigencia 2024</t>
  </si>
  <si>
    <t xml:space="preserve">2024 se llevaron a cabo dos encuentros nacionales estratégicos de Rehabilitación Basada en la Comunidad (RBC) en el contexto de salud mental. El primer encuentro se centró en la identificación y análisis de experiencias territoriales exitosas, donde los participantes compartieron metodologías innovadoras y estrategias efectivas implementadas en sus respectivas regiones. 
El segundo encuentro profundizó en los desafíos identificados y se enfocó en la construcción colectiva de soluciones. Los participantes trabajaron en el desarrollo de propuestas concretas para fortalecer la sostenibilidad de la estrategia RBC, considerando las particularidades de cada territorio y sus recursos disponibles. 
</t>
  </si>
  <si>
    <t>Proyectos de convivencia 2023: Se realizaron 21 acompañamiento técnicos para ajustes metodológicos de los proyectos enfocados a la línea de trabajo en promoción de la equidad de género y prevención de violencias en NNA, orientaciones para la conformación de equipos en relación a los perfiles  requeridos para responder al foco del proyecto y orientaciones a los diseños de instrumentos de generación de información cualitativa y cuantitativa para las caracterizaciones y diagnósticos de los procesos. Proyectos 2024: revisión y elaboración de lineamientos técnicos para la convocatoria vigencia 2024, socialización de los lineamientos vigencia 2024 para la convocatoria de los proyectos y evaluación de los proyectos presentados.</t>
  </si>
  <si>
    <t>Se implementaron  19 de los 33 proyectos CAMAD aprobados</t>
  </si>
  <si>
    <r>
      <t xml:space="preserve">Se orientaron las acciones hacia las Empresas Sociales del Estado de diferentes entidades territoriales para que presentaran proyectos de abordaje integral del consumo de SPA mediante la estrategia CAMAD. Estos proyectos se desarrollaron en los siguientes énfasis: (i) productores y transformadores de hoja de coca, (ii) zonas con alta prevalencia de consumo, con énfasis en personas en condición de habitabilidad en calle, (iii) comunidades indígenas, (iv) población privada de la libertad y (v) Responsabilidad Penal para adolescentes.(SRPA)Se asignaron recursos a través de la </t>
    </r>
    <r>
      <rPr>
        <sz val="12"/>
        <color theme="1"/>
        <rFont val="Calibri"/>
        <family val="2"/>
        <scheme val="minor"/>
      </rPr>
      <t>Resolución 1399 de 2024, que financió 31 proyectos aprobados, y la Resolución 1986 de 2024, que respaldó 2 proyectos adicionales, sumando un total de 33 proyectos CAMAD aprobados</t>
    </r>
    <r>
      <rPr>
        <b/>
        <sz val="12"/>
        <color theme="1"/>
        <rFont val="Calibri"/>
        <family val="2"/>
        <scheme val="minor"/>
      </rPr>
      <t>.</t>
    </r>
  </si>
  <si>
    <t>Según los datos proporcionados por la entidad, se observa un cumplimiento del 57% en la meta establecida para el año 2024.Se realizo transferencia efectiva a 19 de los 34 proyectos CAMAD aprobados.</t>
  </si>
  <si>
    <t>Se debe diligenciar el avlor del trimestre que debe ser 10, no es coherente lo reportado cuntitativo coon lo descricpción del avance</t>
  </si>
  <si>
    <t>Acto administrativo actualizado</t>
  </si>
  <si>
    <t>La Dirección de Prestación de Servicios no reportó avance de la meta rezagada</t>
  </si>
  <si>
    <t>Mediante radicado 2024200000087873 del 25 de Julio de 2024, el Viceministro de Salud Pública y Prestación de Servicios, remite a la dirección jurídica el proyecto de resolución "Por la cual se establecen disposiciones para la organización, conformación, habilitación, operación, seguimiento y evaluación de las redes integrales e integradas territoriales de salud y se dictan otras disposiciones", con el fin de autoirzar la publicación del mencionado acto administrativo.
De manera adicional, se desarrolla el para la conformación, organización, habilitación, operación y evaluación de las redes integrales e integradas territoriales de salud 
(Se solicita reprogramar meta para este año, es decir, 2024)</t>
  </si>
  <si>
    <t xml:space="preserve">De acuerdo a la información reportada por la Dirección de Prestación de Servicios, se evidencia un avance del 80%, sin embargo se  plantea reprogramar la meta programada. </t>
  </si>
  <si>
    <t xml:space="preserve">De acuerdo al corte se mantiene aún el porcentaje de cumplimiento del 80% del documento en mención, esto obedece a la revisión técnica y jurídica en relación al concepto de regionalización, se mantiene la meta rezagada, esperando la el avance para el cuarto trimestre </t>
  </si>
  <si>
    <t>Se mantiene el resultado logrado en el segundo trimetre 80%</t>
  </si>
  <si>
    <t>Mediante radicado 2024200000087873 del 25 de Julio de 2024, el Viceministro de Salud Pública y Prestación de Servicios, remite a la dirección jurídica el proyecto de resolución "Por la cual se establecen disposiciones para la organización, conformación, habilitación, operación, seguimiento y evaluación de las redes integrales e integradas territoriales de salud y se dictan otras disposiciones", con el fin de autorizar la publicación del mencionado acto administrativo, según el concepto técnico se esta evaluando el concepto de Regionalización dentro de la definición de redes integrales e integradas.</t>
  </si>
  <si>
    <t xml:space="preserve">Las acciones en general a ser cumplidas en este periodo son:
a. Expedición de la Resolución  "Por la cual se establecen disposiciones para la conformación, organización, habilitación, operación, seguimiento al nivel de progresión y evaluación de las Redes Integrales e Integradas Territoriales de Salud y se dictan otras disposiciones", junto con el manual que hace parte integral del acto normativo
b. Asistencia técnica a los actores para el desarrollo de los procesos de   conformación, organización, habilitación, operación, seguimiento al nivel de progresión y evaluación de las Redes Integrales e Integradas Territoriales de Salud
c. Disposición de instrumentos y merodologías para la Asistencia técnica a los actores para el desarrollo de los procesos de   conformación, organización, habilitación, operación, seguimiento al nivel de progresión y evaluación de las Redes Integrales e Integradas Territoriales de Salud
d. Desarrollo de herramientas tecnológicas para la habilitación, operación, seguimiento al nivel de progresión y evaluación de las Redes Integrales e Integradas Territoriales de Salud
e. Desarrollo de elementos para el seguimiento a la gestión operativa y técnica en la   conformación, organización, habilitación, operación, seguimiento al nivel de progresión y evaluación de las Redes Integrales e Integradas Territoriales de Salud.
Los desafíos se enmarcan en:
a. Desarrollar estrategias de largo plazo para el fortalecimiento de las capacidades y competencias de las entidades departamentales y distritales en el desarrollo de la conformación Asistencia técnica a los actores para el desarrollo de los procesos y organizaición de las Redes Integrales e Integradas Territoriales de Salud
b. Desarrollar estrategias de largo plazo para el fortalecimiento de las capacidades y competencias en el Ministerio de Salud y Protección Social para la habilitación, asistencia técnica, acompañamiento y seguimiento en la gestión de las Redes Integrales e Integradas Territoriales de Salud
c. Desarrollo de las herramientas tecnológicas que garanticen el desarrollo funcional, mantenimiento y actualización
d. Garantizar la disponibilidad presupuestal en el corto plazo para el logro de los objetivos en capacidades técnicas, humanas y tecnológicas para el desarrollo de las Redes Integrales e Integradas Territoriales de Salud
Nota: El valor de 1 corresponde  a la meta resagada desde el año 2023, para el año 2024 no  se tenia  una meta asociada, sin embargo la anterior descripción muestar los avances del documento en mención, para el año 2025 se proyecta la culminación del documento  actoa administrativo de conformación de redes.
</t>
  </si>
  <si>
    <t xml:space="preserve">Actividad no programada para la vigencia 2024, según información reportada por la dirección d eprestación de servicios y atención primaria se tiene un rezago del año 2023 de un 20% el cual no se cumplió en el 2024 y se debe reprogramar para el 2025 </t>
  </si>
  <si>
    <t>La Dirección de Prestación de Servicios no reportó avance de la meta programada</t>
  </si>
  <si>
    <t>No aplica (Se solicita reprogramar meta para el 2025)</t>
  </si>
  <si>
    <t>Este proceso se inicia una vez se expida el acto administrativo y dependerá del nivel de avance de las capacidades técnicas y operativas requeridas</t>
  </si>
  <si>
    <t>De acuerdo a la información reportada por la Dirección de Prestación de Servicios no reportó avance de la meta programada.  informa que se  hará una reprogramación de la meta.</t>
  </si>
  <si>
    <t>De acuerdo a la mencionado en la meta inicial, se espera contar con el acto administrativo de conformación de redes integrales e integradas para el cuarto trimestre de 2024.</t>
  </si>
  <si>
    <t>El cumplimiento de esta meta esta directamente relacionada con la aprobación del acto administratiivo de confromación de redes integrales e integradas territoriales en salud. En el año 2024 se tenía un cumplimiento de la meta de 38 Redes Integrales e Integrales Territoriales de Salud - RIITS, sin embargo, se solicita el ajuste de meta con rezago de este valor para los años 2025 y 2026, teniendo en cuenta que se requiere la expedición previa del Decreto del Modelo Preventivo y Predictivo, proceso liderado por el Viceministerio de Salud, toda vez que las Redes Integrales e Integrales Territoriales de Salud - RIITS son uno de los cuatro pilares del modelo preventivo y predictivo. Siendo así, se propone el siguiente ajuste de la meta:
2025: acto administrativo expedido y periodo de transición para su implementación, que incluye fortalecimiento de competencias territoriales, desarrollo de instrumentos técnicos y tecnológicos, sistemas de información .
I Semestre 2026: 25% de las RIITS conformadas y habilitadas
II semestre de 2026: 75% de las redes conformadas y habilitadas, para tener un total de 100% de redes departamentales y distritales habilitadas.</t>
  </si>
  <si>
    <t>Según la información reportada por la dirección de prestación de sevicios no se cumplió la meta porque esta depende directamente de la aprobción del atco administrativo de conformación de redes integrales e integradas, se solicita reprogramación de la meta para la vigencia 2025 y 2026.</t>
  </si>
  <si>
    <t>No de actividades ejecutadas / No de actividades programadas (plan de implementación)*100</t>
  </si>
  <si>
    <t xml:space="preserve">En cumplimiento del PND Se están formulando los PMIDS, con el siguiente avance:
-Alistamiento: 
•Reestructuración del Módulo de infraestructura hospitalaria en el Sistema de Información Hospitalaria-SIHO
•Estructuración de la Caja de Herramientas como instrumento de planificación para la priorización de sedes
•Definición de la metodología de formulación para los planes departamentales y distritales
•Determinación de metodología para la identificación de desigualdades territoriales y poblacionales en la prestación de servicios
-Diagnóstico:
•Se construyeron bases de datos a nivel municipal para los desenlaces en salud
•se realizó la adaptación de la herramienta de evaluación de obsolescencia de equipos para consolidación de la información a nivel departamental
•En relación con el análisis de accesibilidad geográfica se avanzó en los siguientes aspectos:
          o Consolidación del análisis de gestión del riesgo a partir de SIHO. Incluye cartografía
          o Depuración de Base de datos de prestadores públicos con SIHO y REPS
          o Generación de BDG para análisis de redes. Ajuste de Network Dataset.
          o Cálculo de indicador de accesibilidad geográfica.
          o  Cruce espacial del indicador de accesibilidad y grilla población N6_1km completado al 100% (departamental y municipal). Cruce espacial de indicador TIC al 50%.
• Sobre el componente de gobernanza, se avanzó en análisis de diagnóstico de gobernanza a través de talleres en la etapa de formulación, ejecución y seguimiento a proyectos
• Se elaboró la estructura y contenidos de diagnóstico para la identificación de procesos, impactos y tendencias del ciclo de vida de los proyectos.
• Se ha avanzado en la construcción de un “Documento Técnico de Soporte” del PMIDS del cual ya se cuenta con una primera versión
-Propuesta normativa: 
Contempla dos proyectos de resolución: el primero acoge la metodología de formulación de los PMIDS (no solo aplicable a la presente vigencia, sino para futuros planes maestros), y el segundo el que acoge las directrices generales para su implementación. Sobre el primero se han realizado las siguientes acciones
• Elaboración del proyecto de norma y publicación de mismo.
• Recepción y análisis de los comentarios al proyecto de norma
• tramite interno para la expedición de la norma
Sobre el segundo, correspondiente a la etapa de Formulación, se cuenta con una primera versión de propuesta de resolución acogiendo generalidades, componente estratégico, operativización, estrategia financiera, organización integral de la prestación de los servicios, Sistema de seguimiento y monitoreo y Participación incidente.
</t>
  </si>
  <si>
    <t>De acuerdo a la información reportada por la Dirección de Prestación de Servicios se evidencia un avance de la meta del 49% y un porcentaje de cumplimineto del 49%.</t>
  </si>
  <si>
    <t xml:space="preserve">Teniendo en cuenta el avance reportado den el segundo trimestre de 2024, se cuenta con una primera versión de propuesta de resolución acogiendo generalidades, componente estratégico, operativización, estrategia financiera, organización integral de la prestación de los servicios, Sistema de seguimiento y monitoreo y Participación incidente. Actualmente ya se realizó la consulta pública y se avanza en la construcción y aprobación del aplicativo.
</t>
  </si>
  <si>
    <t xml:space="preserve">Se cuenta con borrador publicado del acto administrativo por el cual se  define la metodología para formular los Planes Maestros de Inversiones en Infraestructura y Dotación en Salud – PMIDS, em proceso de adopción considerando observaciones de la D. Jurídica,  y construcción y aprobación del aplicativo de registro de proyectos.
Sin embargo,  y considerando aspectos de articulación con la formulación de las Redes Integrales e Integradas Territoriales en Salud (RIITS), la incorporación de otros elementos (accesibilidad digital y transporte multimodal), que requieren contar con los análisis necesarios como insumo para la etapa de concertación programada durante la vigencia 2025 (una vez se expida la resolución de metodología),se extiende el periodo de formulación, considerando en todo caso  la facultad reglamentaria, que le asiste al Gobierno Nacional, es atemporal o permanente, según lo dispuesto en el numeral 11 del artículo 189  en concordancia con el artículo 115 de la Constitución Política.
Se cuenta con DTS con capítulos de diagnóstico y formulación,  y propuesta de resolución de adopción de Plan Maestro Nacional acogiendo generalidades, componente estratégico, operativización, estrategia financiera, organización integral de la prestación de los servicios, Sistema de seguimiento y monitoreo y Participación incidente.
De acuerdo a la gestión no existe meta resagada para el año 2023, columna AQ-37 = NA, para el año 2024 se da un cumplimiento del 80%  de las actividades, quedando un resago que se programa para el año 2025 del 20%, correspondiente a la adopción del documento, etapa de concertación, formulación, entre otros. </t>
  </si>
  <si>
    <t>Según información reportada por la Dirección de prestación de servicios y atención primaria se tiene un cumplimiento d ela meta del 80% ya que el Plan Maestro de Inversiones en infraestructura y dotación en salud PMIDS se encuentra en proceso de adopción y en el momento se cuenta con capítulos de diagnóstico y formulación,  y propuesta de resolución de adopción de Plan Maestro Nacional acogiendo generalidades, componente estratégico, operativización, estrategia financiera, organización integral de la prestación de los servicios, Sistema de seguimiento y monitoreo y Participación incidente.
Para la vigencia 2025 manifiestan quedar un rezago del 20%  del cumplimiento.</t>
  </si>
  <si>
    <t>No aplica pues se dio respuesta en noviembre de 2023</t>
  </si>
  <si>
    <t>1. Decreto por el cula se crea al Hospital Universitario San juan de Dios Decreto 1959 del 23/11/2023.
2. Proyectos que definen la estratcura de planta y estructura organizacional del Hospital Universitario San juan de Dios materno infantil , se realiza la construcción, en el mes de diciembre se reciben observaciones del DAPRE, las cuales fueron subsanadas  lograndoa asi en el mes de enero su debida expedición.Para el año 2023 se tenia una meta resagada de 2 documentos, estos fueron desarrollados en el año 2024, dado la descripción anterior, en el año 2024 se logra realizad dichos documentos.</t>
  </si>
  <si>
    <t>Esta meta no fue programada para el año 2024, sin embargo trae un rezago de meta del 2023 de 2 documentos que según información suministrada en el cuarto trimestre de 2024  por la Dirección de Prestación de Servicios y atención primaria estos documentos fueron desarrollados en el año 2024.</t>
  </si>
  <si>
    <t>Actualmente se encuentra en desarrollo el documento de acto administrativo</t>
  </si>
  <si>
    <t xml:space="preserve">Se están realizando las obras de liberación, adecuaciones provisionales y traslados, acondicionamientos temporales de redes en el interior del IMI Avance del 86% en la obra del edificio Mantenimiento. 
Continúan trabajos en recuperación de fachada del IMI, obras de desmontes y acondicionamientos al interior del edificio patrimonial. GESTIÓN DE CONTRATACIÓN: Contratación de talento humano y adiciones a contratos para el fortalecimiento de la prestación de servicios por valor de $564.608.727
Se están realizando las obras de liberación, adecuaciones provisionales y traslados, acondicionamientos temporales de redes en el interior del IMI Avance del 86% en la obra del edificio Mantenimiento. 
</t>
  </si>
  <si>
    <t>Con el fin de dar cumplimiento al artículo 367 del PND, se han definido cuatro (4) objetivos específicos,  descritos en el Plan de Acción, con su descripción, responsable, resultados y su presupuesto para cada una de las vigencias contempladas. Igualmente, estos cuatro (4) objetivos específicos, están contemplados en un Plan de Acción establecido en coordinación con entidades nacionales. (Se presentan los porcentajes de cada objetivo para cumplir el 100%)
1. Objetivo Especifico (20%): Primera acción: Adquirir a Título Gratuito u Oneroso, la Infraestructura del Hospital San Juan de Dios.
Actividades:
Avalúos Comerciales y Estimación de Costos para la Adquisición del Complejo San Juan de Dios
Estimación de Costo para la Adquisición: se solicitarán estos recursos al Ministerio de Hacienda y Crédito Público, a través de la Agencia Inmobiliaria Virgilio Barco.
2. Objetivo Especifico (40%): Recuperación de la infraestructura del hospital San Juan de Dios y el Instituto Materno Infantil.
El Ministerio de las Culturas está llevando a cabo, con la aprobación de recursos de vigencias futuras por parte del Ministerio de Hacienda (Minhacienda),las obras de reforzamiento estructural, restauración y adecuación del Instituto Materno infantil, Recursos a ejecutar por el Ministerio de las Culturas - traslado de cupo fiscal. desde minsalud. Se adjudicó contrato de obra por valor de $106.365.576.606 y contrato de interventoria por $8.710.800.000; Edificio de mantenimiento (TERMINADO), y adjudicó los contratos de obra para ocho edificios que iniciarán en 2025.
- Proceso 1: Obras en varios edificios por $100,788.57 millones y su interventoría por $18,248.98 millones.
- Proceso 2: Obras de intervención en el Edificio Santiago Samper y Enfermedades Tropicales por $31,413.05 millones y su interventoría por $5,215.15 millones.
- Proceso 3: Obras en el Edificio Siberia por $17,623.74 millones y su interventoría por $2,212.73 millones.
- Proceso 4: Primeros auxilios y reparaciones en el Edificio Central y Torre Docente por $990 millones y su interventoría por $130 millones.
- Proceso 5: Obras en áreas libres del proyecto urbano por $48,942.80 millones y su interventoría por $7,341.42 millones.
3. Objetivo Especifico (30%): Creación de la entidad de carácter especial Hospital Universitario San Juan De Dios y Materno Infantil. Una vez emitido el concepto por parte del Departamento Administrativo de la Presidencia de la Republica, se inició el trámite correspondiente de radicación y firmas de los respectivos actos administrativos, para la creación del Hospital Universitario San Juan de Dios y Materno Infantil. Se espera la expedición de los decretos para enero de 2025.
4. Objetivo Especifico (10%): Puesta en Funcionamiento Nueva Entidad " Hospital Universitario San Juan de Dios y Materno Infantil.
Primera Acción: Incorporación Progresiva Personal Administrativo (Empleos Públicos) y Personal Misional (Contrato Privado)
Segunda Acción: Costos de Funcionamiento de la nueva entidad.
Para la puesta en funcionamiento de la nueva entidad durante el periodo 2025, se ha proyectado un total de costos operativos estimado en $63.603.07 millones.  Para el año 2023 no se tienen metas asociadas, para el año 2024 se cumple esta actividad en un resultado cuantitativo del 0,5% y porcentaje de cumplimiento total del 53%, quedand un resago para reealizar en el año 2025 del 0,47 para llegar a un resultado de 1.</t>
  </si>
  <si>
    <t xml:space="preserve">Según la información reportada por la dirección de prestación de servicios y atención primaria para el 2024 se tiene un cumplimiento d ela meta de un 53% lo que refleja un importante progreso pero también evidencia que aún queda rezago de cumplimiento para el 2025  </t>
  </si>
  <si>
    <t>El 100% de la formulación del PNSR se debió cumplir en diciembre de 2023, sin embargo, se alcanzó el cumplimiento del 70%, por tanto, se organizó nuevo plan de trabajo a desarrollar en el 2024 para cumplir con el 30% restante, dando continuidad de los avances 2023.</t>
  </si>
  <si>
    <t>La Dirección registra un cumplimiento del 30% de la meta rezagada</t>
  </si>
  <si>
    <t xml:space="preserve">"En la vigencia 2024 se continua con la fase de formulación del PNSR, organizándose un nuevo plan de trabajo para dar continuidad al avance alcanzado en el 2023.  A la fecha se describen los siguientes avances:
1. Elaboración Lineamiento orientador para la inclusión de los compromisos Acuerdo Final de Paz y Paz Total en la Planeación Integral para la Salud en el Marco del Plan Decenal de Salud Pública 2022-2031 en la Gestiòn Territorial y socialización a Entidades Territoriales, Unidad para la Implementación y ART, orientado por los Asesores del Despacho del Sr. ministro.
2. Elaboración Documento técnico PNSR V10.
3. Propuesta de Acto Administrativo para expedición PNSR.
4. Reunión técnica con la Unidad para la Implementación del Acuerdo Final de Paz-Presidencia, para recibir i) Lineamiento Planes Nacionales RRI. Equipo de Paz Ambiental y Territorial y ii) P-AE-61 Procedimiento Planes Nacionales Sectoriales 2023.
5. Orientaciones técnicas por parte del Sr. viceministro Jaime Urrego, para ajuste de la propuesta de Acto Administrativo.
6. Seguimiento continuo por parte de la DPSAP y asesores de despacho ministerial."
</t>
  </si>
  <si>
    <t>Dada la información registrada por la Dirección se sugiere realizar una programación de meta para la vigencia 2024, toda vez que informan la elaboración de un nuevo plan de trbajo</t>
  </si>
  <si>
    <t>"En la vigencia 2024 se continua con la fase de formulación del PNSR, organizándose un nuevo plan de trabajo para dar continuidad al avance alcanzado en el 2023.  A la fecha se describen los siguientes avances:
1. Elaboración Lineamiento orientador para la inclusión de los compromisos Acuerdo Final de Paz y Paz Total en la Planeación Integral para la Salud en el Marco del Plan Decenal de Salud Pública 2022-2031 en la Gestiòn Territorial y socialización a Entidades Territoriales, Unidad para la Implementación y ART, orientado por los Asesores del Despacho del Sr. ministro.
2. Elaboración Documento técnico PNSR V10.
3. Propuesta de Acto Administrativo para expedición PNSR.
4. Reunión técnica con la Unidad para la Implementación del Acuerdo Final de Paz-Presidencia, para recibir i) Lineamiento Planes Nacionales RRI. Equipo de Paz Ambiental y Territorial y ii) P-AE-61 Procedimiento Planes Nacionales Sectoriales 2023.
5. Orientaciones técnicas por parte del Sr. viceministro Jaime Urrego, para ajuste de la propuesta de Acto Administrativo.
6. Seguimiento continuo por parte de la DPSAP y asesores de despacho ministerial."</t>
  </si>
  <si>
    <t xml:space="preserve">De acuerdo a la información registrada por la Dirección de Prestación de Servicios se evidencia un avance del 15% en la meta cuantitativa y un porcentaje de cumplimiento del 15%. </t>
  </si>
  <si>
    <t xml:space="preserve">En el tercer trimestre 2024 se tiene un avance de 0.9%, se continua con la formulación del Plan Nacional de Salud Rural, en su fase final, de acuerdo con procedimiento y proceso considerados para tal fin: 
1.	Procedimiento GPPP01 “Formulación y/o Actualización de las Políticas Públicas del Sector Salud y de Protección Social”, avanzado hasta la actividad 13 de 15 “Aprobación del documento técnico y Plan de Acción de la Política Pública por parte de la Oficina Asesora de Planeación y Estudios Sectoriales OAPES”, así como los vistos buenos del Despacho del Viceministerio de Protección Social y Oficina Jurídica, y de acuerdo al ciclo PHVA en la fase de verificación, para la segunda publicación prevista para el mes de octubre del presente.
2.	Proceso P-AE-61 de Consejería para la Estabilización y la Consolidación-Presidencia de la República, relacionado con “Adelantar el proceso de formulación o actualización de los planes nacionales sectoriales de la reforma rural integral del Acuerdo de Paz”, se encuentra en el paso 6 de 7, relacionado con la “Paso. 6. Aprobación del documento de formulación y de la matriz de metas y recursos por parte de las entidades intervinientes”, para su posterior cierre técnico por asesor responsable del proceso, Departamento Nacional de Planeación, Agencia de Renovación del Territorio, Ministerio de Agricultura y Desarrollo Rural, Ministerio el Interior y sector responsable del plan, previsto para el mes de octubre de 2024.
Resultado de lo anterior se cuenta con un proyecto de Decreto y Anexo Técnico para la segunda consulta pública previsto para el 17 de octubre del presente y cierre técnico por las entidades relacionadas en el ítem 2 para el 22 de octubre de 2024. Surtido estos pasos y actividades, queda pendiente i) gestión ante el Ministerio de Hacienda y Crédito Público para el análisis de impacto presupuestal del Proyecto de Decreto PNSR, ii) Constatación normativa por la CISIVI y radicación ante Presidencia para su expedición.
</t>
  </si>
  <si>
    <t>Durante el trimestre octubre a diciembre de 2024, se avanza en la consolidación del proyecto de decreto “Por el cual se adopta el Plan Nacional de Salud Rural -PNSR- como política en salud para la población rural y se dictan otras disposiciones para su implementación” y Anexo Técnico, de acuerdo al Procedimiento “Formulación y Actualización de los Planes Nacionales Sectoriales – P-AE-61”  y Procedimiento de Formulación y/o Actualización de las Políticas Públicas del Sector Salud y de Protección Social - GPPP01”, para ello se desarrollaron i) mesas de trabajo de seguimiento con la Unidad e Implementación del Acuerdo Final de Paz – UIAP y las Entidades Asesoras (Ministerio de Agricultura y Desarrollo Rural, Ministerio del Interior, ART y DNP) y la CSIVI. 
Resultado de lo anterior, se llevaron a cabo 3 consultas públicas entre septiembre y diciembre, cierre técnico con la UIAP y las entidades asesoras, así como la Constación Normativa por parte de la CSIVI componentes comunes, aprobándose los ajustes al Proyecto de Decreto y Anexo Técnico, el cual fue remitido al Ministerio de Hacienda y crédito Publico para el concepto del impacto fiscal y a CSIVI componente Gobierno (Quedando pendiente la firma del DAPRE).
Para el año 2023 se tenia un resago de la meta de 0,3, el cual se avanzo en el año 2024 hasta llegar al 0,9, para el año 2025 se tiene continua con un resago en la meta del 0,1%, que corresponde al 10%  del resultado cuantitativo final ( 100%).</t>
  </si>
  <si>
    <t>Según la información reportada por la dirección de prestación de sevicios y atención primaria,  el avance general en la formulación y aprobación del PNSR es positivo, especialmente en términos de la participación de los actores claves y las consultas públicas realizadas. El proceso de adopción formal está en una etapa avanzada, lo que augura un impacto significativo en la mejora de la salud rural. Sin embargo, es necesario  que lo faltante en trámites administrativos quede como compromiso de cumplimiento para la vigencia 2025 para evitar más demoras y garantizar que la implementación del plan se lleve a cabo.</t>
  </si>
  <si>
    <t xml:space="preserve">Lo reportado no coincide con lo programado </t>
  </si>
  <si>
    <t xml:space="preserve">Marco normativo de financiamiento de las ESE actualizado
</t>
  </si>
  <si>
    <t xml:space="preserve">No se ha realizado ningun avance en la meta, se solicita revisar la definición de meta </t>
  </si>
  <si>
    <t>Para el año 2023 no se tiene meta asociada, para el año 2024 se realiza acciones de avance del cumplimiento de la acción., especificamnete en el avance del documento  realcionado con la definición de los ajustes a las fuentes de financiamiento de las ESE, toda vez que es sanción presidencial, sin embargo se no cuenta al cierre de la vigencia con el proyecto de acto administrativo final, lo cual se esteblece un resago de esta acción para el año 2025</t>
  </si>
  <si>
    <t>Según la información reortada por la Dirección de Prestación de Servicios y atención Primaria no se realizó cuplimiento de la mea para la vigencia 2024  quedando  rezago de cumplimiento para el 2025.</t>
  </si>
  <si>
    <t xml:space="preserve">Lo reportando no coincide con lo programado </t>
  </si>
  <si>
    <t xml:space="preserve">Modelos y/o formas propias de cuidado de la salud  financiados </t>
  </si>
  <si>
    <t>No. de modelo formulados</t>
  </si>
  <si>
    <t>Durante el primer trimestre de 2023, las organizaciones indígenas han desarrollado acciones de recolección de información con el objetivo de construir el instrumento normativo para la operativización del SISPI que posteriormente será revisado con el Gobierno Nacional; dicho instrumento determinará los mecanismos para la construcción e implementación de los modelos o formas de cuidado propias, por lo anterior no se avanzó, durante el primer trimestre de 2023, en el desarrollo de procesos de construcción e implementación de modelos o formas de cuidado</t>
  </si>
  <si>
    <t xml:space="preserve">No se  avanzó en el cumplimiento del compromiso </t>
  </si>
  <si>
    <t xml:space="preserve">Durante el primer trimestre de 2024, se realizaron reuniones con Mesa Permanente de Concertación (MPC) para definir estrategias y la ruta metodológica para para avanzar en el cumplimiento de los compromisos  programados durante el cuatrenio </t>
  </si>
  <si>
    <t>La Oficina de Promoción Social,  adelanta acciones 
con el fin de dar cumplimiento a lo 
establecido, se sugiere revisar el cumplimiento de la meta rezagada del 2023.</t>
  </si>
  <si>
    <t>La Subcomisión de salud de la MPC es la instancia técnica y consultiva en la cual se realiza el análisis y concertación conjunta con el Gobierno Nacional y la posterior toma de decisiones. , se  avanzan en las   estrategias y la ruta metodológica para para avanzar en el cumplimiento de los compromisos  programados con Mesa Permanente de Concertación (MPC) durante el cuatrenio .</t>
  </si>
  <si>
    <t>La Oficina de Promoción Social,según lo reportado no cumple la meta rezagada de la vigencia 2023, demuestra acciones adelantadas.</t>
  </si>
  <si>
    <t>En el segundo trimestres de 2024 se suscribió el convenio No 1206 de 2024 entre este Ministerio y el Cabildo Indígena de Guambia. A través de dicho convenio se brindarán las garantís técnicas, administrativas y financieras para avanzar en la construcción del modelo de salud propia e intercultural de los pueblos indígenas filiales a la organización AISO.</t>
  </si>
  <si>
    <t>La Oficina de Promoción Social registra cumplimiento del 12,50%,detalla acciones que permitiran el cumplimiento de la meta establecida en la vigencia 2024,</t>
  </si>
  <si>
    <t>Meta Cumplida</t>
  </si>
  <si>
    <t>En la sesión 76 de la Subcomisión de Salud de la MPC, se revisó la ruta metodológica y los tiempos de ejecución para el cumplimiento del acuerdo. Se acordó que los Subcomisionados indígenas presentarían sus propuestas para la construcción de modelos el 26 de agosto de 2024. En el mes de septiembre se desarrolló la sesión No 77, en la cual se revisaron dos propuestas radicadas por la Confederación Indígena Tayrona y la Mesa Chocó para la suscripción de un convenio que permita apoyar la formulación de los modelos o formas de cuidado. El MinSalud lideró mesas de trabajo con las dos organizaciones para hacer el ajuste de las propuestas y avanzar en la etapa precontractual.</t>
  </si>
  <si>
    <t xml:space="preserve">Durante este trimestre se avanzó en la Etapa de Ejecución y Sistematización de la información asociada a la construcción con las organizaciones y comunidades indígenas del Sistema Indígena de Salud Propia Intercultural SISPI. El convenio en el marco del cual se desarrollaron estas acciones finalizó el 30 de diciembre con la entrega de tres productos que aportan al proceso de formulación e implementación de los programas de formación en salud, transmisión de saberes y fortalecimiento de los conocimientos propios en salud en relación con el SISPI, los cuales incluyen:
1) Síntesis de revisión de literatura sobre temas relacionados con programas de formación en salud, transmisión de saberes y fortalecimiento de los conocimientos propios en salud en relación con el SISPI. 2) Metodología para la adopción y pertinencia de los programas de salud en relación con el SISPI y 3) La propuesta de lineamientos para la formulación e implementación de dichos programas. 
Es importante mencionar que, la Acción Estratégica hace referencia a la construcción del SISPI y no al número de modelos formulados como figura en la “meta” y “formula” propuestas. En este sentido y de acuerdo con lo ya dialogado con la Oficina de Planeación, se aclara que durante la vigencia 2024 la Acción sí se desarrolló al 100% como se detalló anteriormente. No obstante, respecto a la meta cuantitativa, con el fin de conservar la coherencia del ejercicio se dejará en 1, que hace referencia a 1 Sistema Indígena de Salud Propia Intercultural SISPI
Se aclara que en la columna AU se coloca el número 1, que da cuenta de un Sistema que equivale al cumplimiento de la meta al 100%. Por error en la formulación de la matriz este “1” lo coloca con %.
</t>
  </si>
  <si>
    <t>La oficina de Promociòn Social manifiesta que las metas quedaron mal establecidas en relaciòn con  la acciòn estratègica que menciona: "Contribuir en la construcción conjunta con las organizaciones y comunidades indígenas del Sistema Indígena de Salud Propia Intercultural  SISPI" y la meta quedo definida en "Modelos y/o formas propias de cuidado de la salud  financiados ".En ese orden es necesario acogerse al procedimiento DESP08 para solicitar la modificaciòn del PES con la justificaciòn tècnica que amerita, sin embargo es importante estipular que esta meta fue formulada por la Oficina de PromociónSocial.
Con la descripciòn de avances, la Oficina de Promociòn Social describe que se cumpliria la meta, pero segùn lo estipulado inicialmente desde la formulaciòn, estarìa rezagada la meta en 2023 y 2024.</t>
  </si>
  <si>
    <t xml:space="preserve">Revisar la programación de la meta </t>
  </si>
  <si>
    <t xml:space="preserve">Implementación de modelos y/o formas propias de cuidado de la salud  financiados </t>
  </si>
  <si>
    <t>No. de modelos implementados</t>
  </si>
  <si>
    <t>Conforme a lo definido se realizará el reporte a partir del año 2024</t>
  </si>
  <si>
    <t xml:space="preserve">Durante el primer trimestre de 2024, se realizaron reuniones con Mesa Permanente de Concertación (MPC) para definir estrategias y la ruta metodológica para para avanzar en el cumplimiento de los compromisos programados durante el cuatrenio </t>
  </si>
  <si>
    <t>La Oficina de Promoción Social, adelanta acciones estratégicas
con el fin de dar cumplimiento a lo 
establecido como meta en el 2024, en próximo reporte se debe diligenciar la columna Z con el cumplimiento a avance en el indicador: número de modelos implementados.</t>
  </si>
  <si>
    <t>Durante el segundo trimestre de 2024, se avanzo en las  estrategias y la ruta metodológica para para avanzar en el cumplimiento de los compromisos programados con Mesa Permanente de Concertación (MPC)  durante el cuatrenio.</t>
  </si>
  <si>
    <t>La Oficina de Promoción Social no registra avances en resultado cuantitativo ni % de cumplimiento, solo detalla acciones que permitiran el cumplimiento de la meta.</t>
  </si>
  <si>
    <t>Se logró la aprobación del convenio 1452 de 2024 suscrito con  la organización  ONIC  para avanzar con la Formulación de modelos y/o formas de cuidado de salud indígena para los 64 pueblos indígenas de la Región Amazónica, el cual esta en ejecución hasta diciembre de 2024.</t>
  </si>
  <si>
    <t>No se da cumplimiento del 100% de la meta, debido a que se viene con un rezago desde el año 2023 por temas de la reforma a la salud, a 2025 se espera dar cumplimiento a el 100% de la meta y avanzar con las acciones siguientes del indicador.</t>
  </si>
  <si>
    <t xml:space="preserve">Durante este trimestre se avanzó en la Etapa de Ejecución y Sistematización de la información asociada a la construcción con las organizaciones y comunidades indígenas del Sistema Indígena de Salud Propia Intercultural SISPI. El convenio en el marco del cual se desarrollaron estas acciones finalizó el 30 de diciembre con la entrega de tres productos que aportan al proceso de formulación e implementación de los programas de formación en salud, transmisión de saberes y fortalecimiento de los conocimientos propios en salud en relación con el SISPI, los cuales incluyen:
1) Síntesis de revisión de literatura sobre temas relacionados con programas de formación en salud, transmisión de saberes y fortalecimiento de los conocimientos propios en salud en relación con el SISPI. 2) Metodología para la adopción y pertinencia de los programas de salud en relación con el SISPI y 3) La propuesta de lineamientos para la formulación e implementación de dichos programas. 
Es importante mencionar que, la Acción Estratégica hace referencia a la construcción del SISPI y no al número de modelos implementados como figura en la “meta” y “formula” propuestas. En este sentido y de acuerdo con lo ya dialogado con la Oficina de Planeación, se aclara que durante la vigencia 2024 la Acción sí se desarrolló al 100% como se detalló anteriormente. No obstante, respecto a la meta cuantitativa, con el fin de conservar la coherencia del ejercicio se dejará en 1, que hace referencia a 1 Sistema Indígena de Salud Propia Intercultural SISPI
Se aclara que en la columna AU se coloca el número 1, que da cuenta de un Sistema que equivale al cumplimiento de la meta al 100%. Por error en la formulación de la matriz este “1” lo coloca con %.
</t>
  </si>
  <si>
    <t>De acuerdo con lo informado por la Oficina de Promociòn social en la descripciòn de avances, es necesario acogerse al procedimiento DESP08 para solicitar la modificaciòn del PES con la justificaciòn tècnica que amerita, sin embargo es importante estipular que esta meta fue formulada por la Oficina de Promoción Social.  Segùn lo reportado quedarìa meta rezagada para el año 2025. Lo anterior teniendo en cuenta que las metas cuatrienales se deben cumplir ya que van ligadas al PND.</t>
  </si>
  <si>
    <t xml:space="preserve">Durante el primer trimestre se avanzó en la contratación del personal técnico que va a realizar los estudios previos en la implementación y difusión de los lineamientos técnicos para la transversalización del enfoque diferencial en salud de las comunidades Negras, Afrocolombianas, Raizales y Palenqueras, se han realizado mesas técnicas con la comisión III para diseñar la ruta metodológica para la difusión del lineamiento </t>
  </si>
  <si>
    <t>La Oficina de Promoción Social, adelanta acciones estratégicas
con el fin de dar cumplimiento a lo 
establecido como meta en el 2024.</t>
  </si>
  <si>
    <t>Durante el Segundo trimestre se avanzó en que la subcomisión de salud del espacio del Espacio Nacional de Consulta Previa (ENCP) de las Comunidades Negras, Afrocolombianas, Raizales y Palenqueras presentó al MSPS Propuesta técnica y financiera para llevar a cabo la estructuración de estudios previos para la apropiación y difusión de los lineamientos para la atención diferencial en salud de las comunidades Negras, Afrocolombianas, Raizales y Palenqueras. La subcomisión de salud de la comisión tercera del ENCP , a través de su presidenta remito comunicación al MSPS donde avala al consejo comunitario de los corregimientos de san Antonio y el castillo para adelantar ante esta cartera ministerial lo pertinente para ejecutar a través de contratación directa la estrategia de difusión y apropiación de los lineamientos. El ministerio de salud y protección social se encuentra en la etapa de revisión de los estudios previos que ya fueron construidos.</t>
  </si>
  <si>
    <t>Se llevó a cabo la concertación con la Subcomisión de Salud del Espacio Nacional de Consulta Previa de las Comunidades Negras, Afrocolombianas, Raizales y Palenqueras, respecto al desarrollo de los contratos. Se avanzó en la elaboración de los estudios previos para la contratación del operador, lo cual permitirá desarrollar el modelo de salud propia e intercultural de las comunidades. Esta contratación abarca la implementación de cinco acuerdos del Minsalud en el marco del PND (NT2-29, NT2-30, NT2-31, NT2-33, NT2-34), siendo una acción fundamental para cumplir con las metas del indicador. Las próximas acciones incluyen finalizar los estudios previos, suscribir el contrato con el operador y comenzar la ejecución de los acuerdos.
Y Se realizó el comité de contratación el viernes 27 de septiembre, en el cual se aprobaron los estudios y diseños. El operador seleccionado es la Asociación por los Derechos de las Comunidades Negras de la Zona Sur Oriental.</t>
  </si>
  <si>
    <t xml:space="preserve">Durante este periodo se logró la suscripción del Contrato 1590-2024 el cual permitió avanzar en la formulación y diseño del sistema de caracterización y registro de sabedores, y se iniciaron las mesas de trabajo de construcción conjunta entre Minsalud y el Espacio Nacional de Consulta Previa ENCP Subcomisión III de Salud .
Se construyó un documento técnico que contiene el Diagnóstico a partir de fuentes secundarias y el diseño y elaboración de un instrumento de caracterización, como insumo para la construcción del modelo de salud propio de las comunidades Negras, Afrocolombianas, Raizales y Palenqueras, para su concertación y aprobación en sesión de la comisión III del ENCP, el cual tuvo en cuenta los lineamientos para la implementación del enfoque diferencial étnico en salud para las comunidades Negras, Afrocolombianas, Raizales y Palenqueras de áreas urbanas y rurales.
Para el avance de las acciones se realizaron las siguientes actividades: Mesas técnicas en construcción conjunta, entre delegados de la comisión III oficina de Promoción social, y equipo técnico en el marco la ejecución del contrato 1590-2024, de igual forma la realización del Sesión de Comisión III llevada en Cali del 6 al 10 de Noviembre. De igual forma se manifiesta que este avance hace parte de la entrega que se realizó en el proceso para el segundo pago en el marco del contrato 1590. 
</t>
  </si>
  <si>
    <t>Segùn lo reportado por la OPS, cumple la meta estblecida para vigencia 2024 mediante "Un documento de lineamiento protocolizado en el marco de las instancias de participación de las comunidades Negras, Afrodescendientes, Raizales y Palenqueras"</t>
  </si>
  <si>
    <t>El documento Rrom ha avanzado parcialmente al interior del Ministerio. En 2024 debe aprobarse una versión por las áreas del Ministerio y llevarlo a la Comisión de Diálogo Gitano con el Pueblo Rrom y en los territorios.</t>
  </si>
  <si>
    <t>No se evidencia si hay o no cumplimiento 
de la meta rezagada, se sugiere
revisar, y si es necesario mostrar avances Y/o cumplimiento en el próximo
seguimiento que se adelantará en Junio.</t>
  </si>
  <si>
    <t>Desde el grupo de asuntos étnicos se solicitó el documento consolidado y demás soportes de las sesiones de discusión propia del proyecto de ley 339 de 2023</t>
  </si>
  <si>
    <t xml:space="preserve">
La Oficina de Promoción Social, adelanta acciones estratégicas
con el fin de dar cumplimiento a lo 
establecido como meta en el 2024.</t>
  </si>
  <si>
    <t>En el segundo trimestre se avanzzo en el  documento consolidado y demás soportes de las sesiones de discusión propia del proyecto de ley 339 de 2023.</t>
  </si>
  <si>
    <t>En el mes de julio se contrató el operador logístico. Se programa una reunión virtual preparatoria con la CND y el Ministerio de Salud para la organización y desarrollo técnico y logístico de la mesa realizada para el mes de septiembre de 2024.
Se está llevando a cabo la planeación de un espacio preparatorio para realizar la mesa de diálogo con los delegados del Pueblo Rom en el mes de octubre. Este encuentro tiene como objetivo concertar la ruta de trabajo para la implementación de los acuerdos del PND, garantizando la incorporación del enfoque diferencial en salud de manera transversal.</t>
  </si>
  <si>
    <t>No se da cumplimiento del 100% de la meta, debido a que se viene con un rezago desde el año 2023 por temas de la reforma a la salud, a 2025 se espera dar cumplimiento a el 100% de la meta y avanzar con las acciones siguientes del indicador. Adicionalmente se tiene un cuello de botella que va relacionado con lo difícil que es la concertación con la comisión de diálogo Gitano.</t>
  </si>
  <si>
    <t>Este trimestre se realizó concertación logística y metodológica con los delegados de las Kumpany el cual permitió tener un avance significativo en la implementación de los acuerdos concertados.
Los días 3 y 5 de diciembre se concertó la logística y metodología con los delegados de las Kumpany para realizar la comisión de diálogo Gitano los días 18 y 19 de diciembre en Bogotá.
Por lo anterior, se acordó el desarrollo de los siguientes puntos: socialización del plan decenal de salud , definir las partidas presupuestales para la vigencia 2025, validar el documento de Lineamientos de política en salud con enfoque diferencial para el pueblo Rom en el marco del SGSSS en el marco del acuerdo RT2-19 y la concertación de la ruta de trabajo para la implementación del acuerdo RT2- 22 y RT2-21del Plan Nacional de Desarrollo.
El día 18 de diciembre se concertó una ruta de acción para el primer trimestre de 2025.</t>
  </si>
  <si>
    <t>De acuerdo con lo manifestado por la OPS en la descripciòn de avances, cumplen la meta en un 50% para la vigencia 2024, en ese sentido es necesario estipular el restante como meta reszagada para dar cumplimiento en el 2025.</t>
  </si>
  <si>
    <t xml:space="preserve">Durante el transcurso del primer trimestre, dadas las orientaciones recibidas en el marco del Subcomité Integrado de Gestión, llevado a cabo el día 6 de marzo, se decidió que la implementación de la Estrategia de Rehabilitación Psicosocial Comunitaria, se realizará, no a través de convenio derivado de un proceso competitivo, sino que, con el objetivo de favorecer el fortalecmiento de capacidades del SGSSS se implementará a través de las Empresas Sociales del Estado E.S.E. Para lo anterior, durante este periodo se avanzó con la formulación de un proyecto de resolución para la priorización de territorios a los que se les asignarán recursos para la implementación, también como con el ajuste a los linemientos para el desarrollo de la estrategia. </t>
  </si>
  <si>
    <t>La Oficina de Promoción Social, adelanta acciones estratégicas
con el fin de dar cumplimiento a lo 
establecido como meta en el 2024</t>
  </si>
  <si>
    <t>ERPC
Durante el segundo trimestre de 2024 se llevaron a cabo las siguientes acciones con relación a la Estrategia de Rehabilitación Psicosocial Comunitaria para la Convivencia y la No Repetición: 
1. Se procedió a la publicación para observaciones de la ciudadanía del Proyecto de Resolución "Por la cual se determinan los criterios de distribución y asignación de recursos a las entidades territoriales y a las Empresas Sociales del Estado – E.S.E., para la implementación de la Estrategia de Rehabilitación Psicosocial Comunitaria". Este proyecto estuvo disponible en la página oficial del Ministerio de Salud y Protección Social hasta el 5 de junio de 2024, con el fin de recabar aportes y sugerencias por parte de la ciudadanía y las instituciones.
2. En paralelo, se llevó a cabo la elaboración de una propuesta para la definición de los lineamientos técnicos dirigidos a las entidades territoriales y a las Empresas Sociales del Estado para la implementación de la Estrategia Rehabilitación Psicosocial para la Convivencia y No repetición. Esta propuesta tiene como objetivo proporcionar directrices claras y específicas para la aplicación efectiva de la mencionada estrategia, con un enfoque en la promoción de la convivencia y la construcción de paz.
3. Así mismo, se llevó a cabo la proyección de presupuesto necesario para la implementación de la Estrategia de Rehabilitación Psicosocial Comunitaria. Este ejercicio presupuestario permitirá contar con los rubros adecuados para llevar a cabo las acciones planificadas dentro del marco de la Estrategia, garantizando así su viabilidad y efectividad en los territorios.
4. De igual manera, se realizó una consulta técnica a las Entidades Territoriales y Empresas Sociales del Estado, a través de oficios expedidos por este Ministerio el 21 de mayo, con el fin de definir la asignación de recursos necesarios para la implementación de la ERPCCNR para el año 2024. De esta manera, se solicitó el apoyo a las entidades territoriales de Antioquia, Bolívar, Caquetá, Cauca, Cesar, Guaviare, La Guajira, Norte de Santander y Tolima para consultar a las Eses sobre su interés en la implementación de la Estrategia. La implementación se llevará a cabo conforme a las fases establecidas en los lineamientos definidos para tal fin, los cuales contemplan la ejecución de recursos durante la vigencia 2024.
5. Se recibieron documentos de las Empresas Sociales del Estado (ESEs) de los municipios donde potencialmente se puede implementar la Estrategia, conforme a la consulta técnica realizada por el Ministerio de Salud y Protección Social, bajo el asunto: "Consulta técnica para asignación de recursos para la implementación de la Estrategia de Rehabilitación Psicosocial Comunitaria para la Convivencia y la No Repetición - vigencia 2024".
6. Por último, se elaboró el Documento de Viabilidad Técnica para la implementación de la Estrategia vigencia 2024, como insumo para la expedición de la Resolución de Asignación de Recursos a las Empresas Sociales del Estado.</t>
  </si>
  <si>
    <t xml:space="preserve">Durante el tercer trimestre de 2024 se llevaron a cabo las siguientes acciones, en relación con la Estrategia de Rehabilitación Psicosocial Comunitaria para la Convivencia y la No Repetición: 
-	El 5 de julio se expidió la Resolución 1196 de 2024, por la cual el Ministerio de Salud y Protección Social adopta la Estrategia de Rehabilitación Psicosocial Comunitaria para la Convivencia y la No Repetición y se determinan los criterios habilitantes y de ponderación para la asignación de recursos para su implementación.
-	El 19 de julio se expidió la Resolución 1275 de 2024, por la cual se efectuó una asignación de recursos del Presupuesto de Gastos de Inversión del Ministerio de Salud y Protección Social, para la implementación de la Estrategia de Rehabilitación Psicosocial Comunitaria para la Convivencia y la No Repetición. Como resultado de esta resolución, se asignaron TRES MIL CIENTO CUARENTA Y UN MILLONES CINCUENTA Y UN MIL NOVECIENTOS CINCUENTA Y DOS PESOS M/CTE ($3.141.051.952) a las Empresas Sociales del Estado de los siguientes 8municipios: Remedios y Anorí (Antioquia); Miranda y Patía (Cauca); Fonseca (La Guajira); Manaure Balcón del Cesar (Cesar), Planadas (Tolima); San José del Guaviare (Guaviare).}
-	Durante el mes de Agosto y Septiembre se avanzó en la puesta en marcha de un plan de alistamiento para la implementación de la Estrategia, mediante la convocatoria a jornadas de asistencia técnica a las E.S.E priorizadas y a las Entidades territoriales respectivas, las cuales se desarrollaron en las siguientes fechas:
	La Guajira: 6 de septiembre
	Cauca: 12 de septiembre
	Antioquia: 17 de septiembre 
	Guaviare: 18 de septiembre
	Tolima: 20 de septiembre (Modalidad virtual)
	Cesar: 25 de septiembre (Modalidad virtual)
Durante estos espacios de asistencia técnica, se presentaron los lineamientos técnicos de la Resolución 1275 de 2024. Además, se contó con la participación de entidades responsables del Punto 5 del Acuerdo de Paz, tales como la Agencia para la Reincorporación y la Normalización (ARN), la Agencia de Renovación del Territorio (ART), la Unidad para las Víctimas (UARIV) y la Unidad de Búsqueda de Personas dadas por Desaparecidas (UBPD), con el propósito de garantizar una implementación articulada en los territorios.
Es importante destacar que las E.S.E. ya han incorporado los recursos asignados a su presupuesto. 
-	De igual manera, el 24 de septiembre se llevó a cabo una sesión de socialización de la herramienta financiera de manera virtual, en la que participaron todas las E.S.E. involucradas.
</t>
  </si>
  <si>
    <t xml:space="preserve">Durante el mes de octubre, el Ministerio de Salud y Protección Social llevó a cabo la Formación Inicial del Talento Humano de las Empresas Sociales del Estado (ESE) para la implementación de la Estrategia de Rehabilitación Psicosocial Comunitaria para la Convivencia y No Repetición, según lo dispuesto en la Resolución 1275 de 2024. Este evento se realizó los días 24 y 25 de octubre de 2024 en Bogotá, con la participación de los Equipos Facilitadores de los ocho municipios priorizados en la Estrategia. Cada equipo incluyó a un (1) Coordinador, tres (3) profesionales psicosociales, un (1) promotor en salud, y un (1) profesional administrativo y financiero. Además, se contó con representantes de las Secretarías de Salud de cada uno de los departamentos donde están ubicadas las ESE responsables de la ejecución de la Estrategia: Antioquia, Cauca, La Guajira, Cesar, Tolima y Guaviare.
Los municipios priorizados, según la Resolución 1275 de 2024, son: Remedios y Anorí (Antioquia), Miranda y El Bordo (Cauca), Fonseca (La Guajira), Manaure Balcón del Cesar (Cesar), Planadas (Tolima) y San José del Guaviare (Guaviare).
El objetivo de esta formación fue dotar al Talento Humano de las ESE con los conocimientos y habilidades necesarias para desempeñar sus roles en los territorios, asegurando que las intervenciones estén alineadas con las necesidades específicas de las comunidades más afectadas por el conflicto armado.
Actualmente, las ocho ESE se encuentran en la implementación de la Fase 1: Alistamiento Institucional
Durante el mes de noviembre, las Empresas Sociales del Estado (ESE) que están ejecutando la Resolución 1275 de 2024, destinada a implementar la Estrategia de Rehabilitación Psicosocial Comunitaria para la Convivencia y la No Repetición, completaron las actividades correspondientes a la Fase 1: Alistamiento Institucional. Esta fase incluye las siguientes actividades:
1. Alistamiento del talento humano.
2. Socialización de la Estrategia con las autoridades locales.
3. Formación inicial del talento humano.
4. Mapeo de capacidades institucionales y de actores.
Adicionalmente, el Ministerio de Salud y Protección Social llevó a cabo dos asistencias técnicas a las ESE: una presencial en el municipio de Planadas, Tolima, dirigida al Hospital Centro ESE, y otra virtual, en la que participaron todas las ESE involucradas en la implementación, así como las entidades territoriales responsables del seguimiento. Durante estas sesiones, se socializó el formato para el primer informe técnico con corte al 30 de noviembre, el cual debe ser cargado en PISIS antes del 30 de diciembre.
En relación con el Plan Nacional de Rehabilitación Psicosocial para la Convivencia y la No Repetición, el 25 de noviembre de 2024 se realizó el primer comité técnico. Este espacio tuvo como objetivo socializar los avances en la construcción técnica del Plan, así como establecer compromisos estratégicos para su implementación, promoviendo una coordinación interinstitucional efectiva.
El Comité contó con la participación de diversas entidades, entre ellas: Unidad de Implementación del Acuerdo de Paz, Procuraduría General de la Nación, Unidad de Búsqueda de Personas Dadas por Desaparecidas (UBPD), Unidad para la Atención y Reparación Integral a las Víctimas (UARIV), Instituto Colombiano de Bienestar Familiar (ICBF), Defensoría del Pueblo, Centro Nacional de Memoria Histórica (CNMH), Jurisdicción Especial para la Paz (JEP), Agencia para la Reincorporación y la Normalización (ARN), Comisión de Seguimiento, Impulso y Verificación del Acuerdo Final de Paz (CSIVI), Ministerio de Educación Nacional, Ministerio de Cultura, Departamento Nacional de Planeación (DNP), Agencia de Renovación del Territorio (ART), Consejo Nacional de Reincorporación (CNR).
En diciembre, las Empresas Sociales del Estado (ESE) que están ejecutando la Resolución 1275 de 2024, orientada a la implementación de la Estrategia de Rehabilitación Psicosocial Comunitaria para la Convivencia y la No Repetición, dieron inicio a la Fase 2: Identificación y Conformación de los Grupos Sociales Diferenciados (GSD). Esta Fase contempla las siguientes actividades:
1. Establecer contacto directo con líderes sociales municipales.
2. Definición de los Grupos Sociales Diferenciados (GSD) participantes.
3. Conformación de los Equipos de Acción Comunitaria (EAC), con representación de Líderes de grupos sociales, promotores de salud, administración pública municipal y Fuerza Pública
En esta Fase, las actividades en desarrollo buscan garantizar un enfoque participativo, fortaleciendo las capacidades locales y promoviendo la articulación intersectorial. El objetivo es consolidar una base sólida para el desarrollo de las siguientes fases de la Estrategia, asegurando que las acciones implementadas respondan de manera efectiva a las necesidades y dinámicas particulares de cada comunidad de los municipios de Anorí, Remedios, Manaure Balcón del Cesar, Planadas, San José del Guaviare, Fonseca, Miranda y Patía.
</t>
  </si>
  <si>
    <t>Según la información reportada, la dependencia cumplió el 100% de la meta propuesta para la vigencia 2024.</t>
  </si>
  <si>
    <t>Durante este primer trimestre se avanzó con la recepción y revisión de documentos de las E.S.E. interesadas en ejecutar los recursos para la implementación del PAPSIVI durante la vigencia 2024. Posterior a esto, se desarrolló la aplicación de criterios para la priorización territorial, teniendo en cuenta lo contemplado en el marco de la resolución 1621 de 2023. En el momento, ya se cuenta con un panorama de priorización con el que sería también el valor a asignar, para la implementación del programa en 298 municipios (aproximadamente) de 27 departamentos durante 2024.</t>
  </si>
  <si>
    <t>La Oficina de Promoción Social, adelanta acciones estratégicas
con el fin de dar cumplimiento a la meta fisica de número de víctimas atendidas en el 2024.</t>
  </si>
  <si>
    <t>Durante este trimestre se expidió la Resolución 820 de 2024 “Por la cual se efectúa una asignación de recursos del Presupuesto de Gastos de Funcionamiento e Inversión Ministerio de Salud y Protección Social, para la implementación del Programa de Atención Psicosocial y Salud Integral a Víctimas, en su componente de atención psicosocial” por un valor total de $44.356.531.970. Con estos recursos se proyecta la atención aproximada de hasta 98.807 víctimas del conflicto armado. 
Conforme a la metodología para la distribución y asignación de recursos establecida a través de la Resolución 1621 de 2023 y las consultas técnicas realizadas a las Entidades Territoriales, se realizó la asignación de recursos a favor de Doscientas Cincuenta y Dos (252) Empresas Sociales del Estado E.S.E., y una (1) Entidad Territorial del nivel Distrital (Barranquilla), para un total de cobertura en Doscientos Noventa y Ocho (298) Municipios de Veintisiete (27) departamentos.  
A la fecha se ha realizado la transferencia de recursos tanto del proyecto de inversión como de ADRES y se ha llevado a cabo el inicio del proceso de incorporación y apropiación de los recursos por parte de las E.S.E; de igual forma, se dio inicio a los procesos de asistencia técnica para el desarrollo de la fase de alistamiento por parte de cada una de las entidades con asignación del recurso.</t>
  </si>
  <si>
    <t xml:space="preserve">Con la asignación de recursos realizada en el marco de la resolución 820 de 2024, se proyectó la atención de la meta establecida. Con corte a julio de 2024, las E.S.E ya habían realizado el proceso de incorporación y apropiación de los recursos, así como la selección y contratación del talento humano establecido para la implementación del PAPSIVI. El Ministerio de Salud y Protección Social por su parte, llevó a cabo los procesos de asistencia técnica para el desarrollo de la fase de alistamiento por parte de cada una de las entidades priorizadas.
De igual manera, durante el mes de agosto, este Ministerio llevó a cabo una jornada de asistencia técnica en la ciudad de Bogotá, la cual contó con una participación de aproximadamente 350 personas de las Empresas Sociales del Estado y de las Entidades Territoriales. En dicha jornada se socializaron los lineamientos técnicos, operativos y financieros de la Resolución 820 de 2024. 
Así las cosas, durante el tercer trimestre de 2024 se ha atendido a un total de 5.301 víctimas del conflicto armado en el marco de dicha resolución. </t>
  </si>
  <si>
    <t>Durante el último trimestre 2024, con corte a 30 de diciembre de 2024, se han atendido a un total de 161.888 víctimas del conflicto armado; de las cuales, 98.973 han sido atendidas con recursos de la Resolución 1912 de 2023 y 67.771 con recursos de la Resolución 820 de 2024 y 7.312 han sido atendidas con recursos de concurrencia de las Entidades Territoriales. Con los recursos de la Resolución 820 se priorizaron 298 municipios en 27 departamentos. De acuerdo con la información en el Aplicativo PAPSIVI. Corte 30 de diciembre de 2024 presenta un total de 59.531 personas atendidas en todos los departamentos.
En cuanto a la Resolución 820 de 2024, se tenía inicialmente un plazo de ejecución de recursos hasta el 31 de diciembre de 2024 y fue ampliada su ejecución hasta el 30 de marzo de 2025 a partir de comunicación remitida el día 27 de noviembre de 2024, en la cual se establecen las siguientes precisiones: la ampliación establecida se hace en términos del plazo de ejecución más no en recursos; la ampliación de tiempo se realiza teniendo en cuenta que luego de la entrega del primer informe y de acuerdo con el resultado de los seguimientos realizados desde el Ministerio, se identificaron situaciones y hechos sobrevinientes que impidieron el inicio oportuno de los procesos técnicos, administrativos y/o financieros para la ejecución de los recursos en los territorios; se ajustan los tiempos para la presentación y entrega del segundo y tercer informe para aquellas E.S.E que presenten novedades o retrasos en la ejecución e implementación de los recursos ; las E.S.E que iniciaron se ejecución técnica, administrativa y financiera en los tiempos inicialmente establecidos y no presentan dificultades, novedades o situaciones específicas pueden cerrar en los tiempos previstos y hacer entrega de los informes conforme a lo establecido en los numerales 3.1.2 y 3.1.3. 
En el marco de la cita resolución 820 y su modificación, se estableció la entrega de tres informes que debido a las circunstancias fueron modificados; le correspondiente a la fecha tenía un plazo inicial con fecha de corte a 15 de diciembre de 2024, a presentarse máximo el 30 de diciembre de 2024, se modificó con plazo en el marco de la extensión de tiempo con fecha de corte a 30 de marzo de 2025, a presentarse máximo el 30 de abril de 2025.</t>
  </si>
  <si>
    <t xml:space="preserve">Segùn lo reportado por la OPS en la descripciòn de avances, cumple la meta establecida para vigencia 2024 con 67771 de nuevas víctimas atendidas en la vigencia 2024.
</t>
  </si>
  <si>
    <t xml:space="preserve">El procentaje de cumplimiento de la vigencia </t>
  </si>
  <si>
    <t xml:space="preserve">Dado lo descrito en el periodo anterior, respecto al proceso competitivo que se declaró desierto, razón por la cual se presenta el rezago descrito en la columna V, en la vigencia actual se viene adelantando la estructuración de un proceso a fin de celebrar un convenio de cooperación desde el cual, se pueda llevar a cabo la implementación de las acciones contempladas tanto en los 12 sujetos de reparación colectiva que figuran en rezago, como de 9 adicionales proyectados como meta para 2024. Lo anterior con el objetivo de garantizar la implementación de los Planes Integrales de Reparación Colectiva de un total de 21 sujetos. </t>
  </si>
  <si>
    <t>La Oficina manifiesta cumplir la meta rezagada con el Convenio de Cooperación que adelanta en la vigencia 2024.</t>
  </si>
  <si>
    <t>El 6 de marzo de 2024 se tomó la decisión, en el marco del Subcomité Integrado de Gestión de la Oficina de Promoción Social, de avanzar con la estructuración de un convenio de cooperación con la Organización Internacional para las Migraciones - OIM, con el fin de implementar lo correspondiente al módulo de ruralidad del PAPSIVI y a la implementación de los PIRC de los 21 Sujetos de Reparación Colectiva priorizados de manera conjunta con la UARIV. En razón a lo anterior, se ha avanzado en la estructuración de los estudios correspondientes, también como del costeo respectivo para el desarrollo de las acciones.</t>
  </si>
  <si>
    <t>Durante este periodo se llevó a cabo la estructuración de un convenio de cooperación internacional a suscribir con la Organización Internacional para las Migraciones, con el objetivo de Aunar recursos técnicos, administrativos y financieros para la implementación de la medida de rehabilitación con 21 Sujetos de Reparación Colectiva Étnica (12 asociados a la meta con rezago en 2023 y 9 a la meta de la vigencia 2024) en el marco de los Planes Integrales de Reparación Colectiva (PIRC), en los departamentos de Magdalena, Cesar, Córdoba, Putumayo, Valle del Cauca, Cauca, Chocó, Antioquia, Meta, Tolima y Caldas
Lo anterior, requirió un proceso de negociación de las acciones previstas en el Convenio, así como de lo propuesto como aporte de la contrapartida del cooperante, con miras a satisfacer las necesidades propias del Convenio que redunden en beneficio de la población víctima. Así mismo, se desarrollaron reuniones con el equipo de contrataciones, financiero y técnico de la Oficina de Promoción Social de las acciones previstas para el avance del interno del proceso.
El proceso se radicó el 27 de mayo en el grupo contractual del Ministerio; actualmente se está a la espera  de fecha para presentarlo ante el comité de contratación.</t>
  </si>
  <si>
    <t>Durante este periodo se llevó a cabo la estructuración de un convenio de cooperación internacional a suscribir con la Organización Internacional para las Migraciones, con el objetivo de Aunar recursos técnicos, administrativos y financieros para I) la implementación del módulos rural del PAPSIVI para la atención de víctimas residentes en zonas rurales con dispersión baja, media y alta en los departamentos de Nariño, Valle del Cauca, Chocó, y Norte de Santander y II) la implementación de la medida de rehabilitación con 21 Sujetos de Reparación Colectiva Étnica en el marco de los Planes Integrales de Reparación Colectiva (PIRC), en los departamentos de Magdalena, Cesar, Córdoba, Putumayo, Valle del Cauca, Cauca, Chocó, Antioquia, Meta, Tolima y Caldas
Lo anterior, requirió un proceso de negociación de las acciones previstas en el Convenio, así como de lo propuesto como aporte de la contrapartida del cooperante, con miras a satisfacer las necesidades propias del Convenio que redunden en beneficio de la población víctima. Así mismo, se desarrollaron reuniones con el equipo de contrataciones, financiero y técnico de la Oficina de Promoción Social de las acciones previstas para el avance del interno del proceso.
El proceso se radicó el 27 de mayo en el grupo contractual del Ministerio; actualmente se está a la espera  de fecha para presentarlo ante el comité de contratación.</t>
  </si>
  <si>
    <t xml:space="preserve">Durante el mes de julio de 2024 se avanzó en el proceso precontractual para garantizar la implementación de las acciones de la medida de Rehabilitación Psicosocial con colectivos étnicos.  
Posteriormente, durante el mes de agosto, se llevó a cabo la aprobación en comité de contratación del convenio de cooperación internacional con la Organización Internacional para las Migraciones OIM. El valor de la implementación de este convenio orientado a realizar la atención a 21 Sujetos de Reparación Colectiva étnicos es por la suma de $ 2.843.642.387. La ubicación geográfica en la que se encuentran estos 21 Sujetos es: Santa Marta y Aracataca (Magdalena), Valledupar (Cesar), Orito, Puerto Asís y San Miguel (Putumayo), Buenaventura (Valle del Cauca), Buenos Aires, Páez y Suarez (Cauca), Dabeiba (Antioquia), Riosucio (Chocó),Montelíbano  y Ayapel (Córdoba), Mesetas (Meta), Ataco (Tolima) y Riosucio (Caldas). 
En Septiembre, teniendo en cuenta la aprobación en comité de contratación para la suscripción del convenio, en aras de garantizar la implementación de las acciones de la medida de Rehabilitación con los SRC priorizados, se realizó una reunión inicial con la Unidad de Víctimas, líder de la ruta de Reparación Colectiva, con el objetivo de realizar el relacionamiento con las autoridades de los Sujetos de Reparación Colectiva a intervenir; en este espacio, se identificó que la Unidad de Victimas ya había implementado algunas acciones de la medida de Rehabilitación en 12 de los SRC que habían sido priorizados para atender en el marco del convenio, y con 3 SRC ya había avanzado y cerrado las acciones de la medida de Rehabilitación. Por la situación anterior, el convenio no pudo ser suscrito, debido a que las condiciones pactadas inicialmente sufrieron un cambio drástico. Desde la Oficina de Promoción Social se evalúa la posibilidad de atención para la vigencia 2025 con la meta a atender.
</t>
  </si>
  <si>
    <t>En el marco de la ruta de Reparación Colectiva, en el mes de octubre se acompañó la fase de formulación y concertación de acciones reparadoras con los SRC Cabildo Indígena Telar Luz del Amanecer ubicado en Valle del Guamuez - Putumayo, Resguardo Pialapi Pueblo Viejo (Ricaurte - Nariño), Consejo Comunitario Mandé (Urrao - Antioquia), y se acompañó la protocolización del Consejo comunitario de Bojayá. Se realiza alistamiento para la implementación de acciones reparadoras de la medida de Rehabilitación para la vigencia 2025. En el mes de noviembre, en el marco de la ruta de Reparación Colectiva se continuo el proceso, acompañando la fase de formulación y concertación de acciones reparadoras en el marco de los Planes Integrales de Reparación Colectiva -PIRC- de los Sujetos de Reparación Colectiva: Resguardo Totumal de Belalcázar Caldas, Resguardo Indígena La Albania (caldas), los Consejos Comunitarios de Comunidades Negras de Nuevo Majá, Comunidades Negras El Paso, Comunidades Negras El Sena y de Comunidades Negras Representación Flamenco, del Departamento de Bolívar ; SRC Consejo Comunitario Bocas de Chicao y Consejo Comunitario de la Cuenca del rio Salaquí , SRC ACADESAN, SRC WOUNAAN DE PUERTO GUADUALITO ubicados en el departamento de Chocó, Consejo Comunitario Puerto Girón de apartado Antioquia, Consejo Comunitario Mandé de Urrao-Antioquia, Comunidad Indígena Zenú Berrugas San Onofre, Comunidad Cabildo indígena Sincelejito (Sucre/San Onofre), Resguardo El Volado (Necocli - Antioquia). Así mismo, con el fin de avanzar en la implementación de acciones de la medida de Rehabilitación con los PIRC protocolizados, en el mes de diciembre se realizaron mesa de trabajo con el grupo de reparación colectiva y enfoque psicosocial donde se priorizaron los SRC a abordar en la vigencia 2025. 
En virtud de lo dispuesto en el Título IV del Decreto Ley 4635 de 2011 y la ruta establecida en el Decreto 1084 de 2015 en lo que respecta a los Planes Integrales de Reparación Colectiva para Comunidades Negras, Afrocolombianas, Raizales y Palenqueras, el MSPS acompaño durante el periodo reportado la jornada interinstitucional, con el fin de socializar y revisar las acciones reparadoras propuestas en el marco de la Fase de diseño y formulación de los Planes de Reparación Colectiva -PIRC- del Consejo Comunitario se realizaron 2 acciones el 4 de diciembre de 2024: con los Sujetos de Reparación Colectiva 911 Consejo Comunitario Tucurinca Magdalena/Zona Bananera, se les informó que el Fortalecimiento de las prácticas ancestrales y la escuela de partería no hace parte de las competencias de MSPS. De este modo se estableció un compromiso de dotar a las parteras identificadas por parte de la Secretaría de Salud Departamental. Por otro lado, con relación al Sujeto de Reparación Colectiva 909 Consejo Comunitario Victoria Torres de Magdalena/Pueblo viejo respecto al Fortalecimiento de las practicas ancestrales - medicina ancestral el MSPS se comprometió a implementar la medida de Rehabilitación en concurrencia con la UARIV.
Asimismo, durante el mes de diciembre se acompañó la IV SESIÓN SUBCOMITÉ DE REPARACIÓN COLECTIVA, convocado por la UARIV, con el propósito de dar seguimiento a las metas del Plan Operativo Anual (POA) del Subcomité y conocer el reporte de avances frente a la implementación de acciones del PIRC</t>
  </si>
  <si>
    <t>La OPS informa las acciones adelantadas para lograr la meta, se atendieron sujetos pero no hay forma de medir esa atención. La meta establecida para el año 2023 se debían atender 12 sujetos y en el año 2024  se debían atenderde 9 Nuevos Sujetos de Reparación Colectiva desde las acciones sectoriales en el PIRC. Con lo anterior existe un rezago de 21 sujetos, lo cual se debe prestar especial atención para dar cumplimiento en la vigencia 2025. Revisar que las metas cuatrienales se deben cumplir ya que van ligadas al PND.</t>
  </si>
  <si>
    <t xml:space="preserve">Durante este trimestre 2024, se ha llevado a cabo el borrador de resolución de criterios de selección de ESE, también se ha elaborado el borrador de la resolución de asignación de recursos. Se encuentra pendiente definir los  últimos criterios para incluirlos en la Resolución de criterios de ESE, trabajo conjunto que se ha elaborado entre este Grupo de Gestión en Discapacidad y el Equipo de Gestión del Conocimiento de la Oficina de Promoción Social . Se proyecta que e la Resolucion de asignación de recursos cuente con dol lineas de acción.  Para la primera línea se incluyan las ESE de los siguientes Departamentos- municipios: Meta- Mesetas, Antioquia-Mutatá, Caquetá- Puerto Rico, Meta- Macarena, Meta- Uribe, Bolíbar- San Jacinto. En la segunda línea estarán las ESE  de los siguientes departamentos y  municipios: Cesar- La Paz, La Guajira- Fonseca, Meta- Vista Hermosa, Arauca-Filipinas, Putumayo-Puerto Asis, Guaviare-San José del Guaviare . Todo este proceso permitirá que a finales de junio se cuente  con las 2 Resoluciones y se pueda transferirir recursos  a  las ESE en el mes de Julio del año en curso. </t>
  </si>
  <si>
    <t>La Oficina de Promoción Social manifiesta cumplir la meta 
y mostrar los resultados en el próximo seguimiento.</t>
  </si>
  <si>
    <t xml:space="preserve">Durante este periodo, se llevaron a cabo las siguientes acciones:
a.	Continuidad en la elaboración y envío de Resolución de asignación de recursos y resolución de criterios de selección, para el fortalecimiento de la RHB, para firmantes de PAZ.
b.	Avance en el desarrollo del contenido de lineamiento para el fortalecimiento de la RHB, para firmantes de PAZ.
c.	Se realiza solicitud de base de datos población general ARN para realizar el cruce de Información con el número de personas certificadas por ARN a fin de caracterizar la población para el proceso de construcción de resoluciones.
d.	Se gestiona proceso de acompañamiento del área de Costos y Tarifas – para el desarrollo de los contenidos y alcance según competencias de la Resolución de Firmantes de Paz.
e.	Se realiza con el área de gestión de Conocimiento tres reuniones de Priorización de Municipios para asignación de recursos del procedimiento de Rehabilitación para firmantes de Paz -ARN con Discapacidad.
f.	Reunión de validación de criterios ESE con la participación de Líderes Firmantes de Paz.
g.	Consulta de posibles ESE beneficiarias de recurso de la resolución de servicios de rehabilitación – Se consulta posibilidad de beneficiar al centro de salud de la Gabarra en Tibú y Mutatá en Antioquia ambas consultas con los referentes y enlaces de OIM arrojó como resultado negativo ya que no están en condiciones o van a ser fortalecidas con recursos de cooperación por tanto se informa resultados al grupo GESCO.
h.	Reunión Inter-Áreas Servicios de Rehabilitación Firmantes de Paz: Se informa al área de prestación de servicios la intención de la Oficina de promoción Social de fortalecer los servicios de rehabilitación para firmantes de paz, se reciben archivos del plan maestro y adecuaciones menores para revisar y cruzar la información, se recibe como favorable y posible la propuesta
i.	Revisión de correcciones con el área jurídica de la resolución de los criterios para la distribución y asignación de recursos para el fortalecimiento de la implementación y la prestación de los servicios de rehabilitación dirigidos a población con discapacidad firmante de paz.
</t>
  </si>
  <si>
    <t>Se realiza presentación de las resoluciones de criterios de selección de las Empresas Sociales del Estado – E.S.E. de los servicios de Rehabilitación Funcional, al área jurídica de la Oficina de Promoción Social para el análisis. Dicho análisis jurídico contempló la revisión de las acciones e indicadores del Plan Marco de Implementación – PMI - Estrategia de reincorporación económica y social, el Decreto Ley 899/2017, el CONPES 3931 de 2018 y el programa de CaPAZicdades en donde se deduce y encuentra de manera reiterativa, que el programa de rehabilitación para firmantes de paz, se debe implementar con recursos de cooperación nacional e internacional exclusivamente.
Dado lo anterior desde la viabilidad jurídica del proyecto de resolución se concluye que, para lograr la implementación del programa, es menester que este Ministerio GESTIONE RECURSOS DE COOPERACIÓN NACIONAL DE ENTIDADES NO GUBERNAMENTALES Y DE COOPERACIÓN INTERNACIONAL.
Con ello, se tiene QUE NO ES DABLE ASIGNAR RECURSOS DEL PRESUPUESTO GENERAL DE LA NACIÓN cuando el marco normativo ha fijado la financiación del programa únicamente con los recursos descritos de cooperación.
Importante mencionar que la postura jurídica y los antecedentes descritos, fueron expuestos a la Subdirección de asuntos normativos y concuerdan con la misma; adicional a que prima facie, no se evidencia la complementariedad de la financiación dado que los procesos de rehabilitación a su vez, ya se encuentran financiados vía UPC
Por lo anterior, se hace la devolución del proyecto de resolución y se sugiere que se utilicen los recursos a un proyecto que ya cuente con viabilidad jurídica.
Así las cosas, desde el grupo técnico, se procede a revisar otras alternativas de apoyo para el fortalecimiento de los servicios de rehabilitación funcional de firmantes de paz y se toma la decisión de direccionar los recursos para ampliar la cobertura en certificación de discapacidad para personas en proceso de reincorporación y victimas del conflicto armado que se autoreconocen como personas con discapcidad a trevés d ela resolución 1539 de 2024 en ese sentido se realiza el alistamiento de las asistencias técnicas que se orientan a las ESE autorizadas para certificación asi como a las ET.
Solicitud y gestión de listado personas en proceso de reincorporación pendientes por certificación de Discapacidad. Se recibe por parte de ARN la información para inclusión en el lineamiento de certificación del número de personas en proceso de reincorporación que se estima por parte de la ARN, se encuentran pendientes por certificación de discapacidad, para lo cual se requirió conocer la ubicación geográfica (departamento, municipio), se remitió vía correspondencia y correo, asímismo se solicta base de datos de personas pendientes por certificar a la UARIV
Lineamientos ejecución de recursos certificación de discapacidad 2da asignacion de recurso: Se remitió el lineamiento con la propuesta para el componente a ejecutar por las ESE, así como las acciones diferenciales y focalización (territorialización) a partir de la información de bases de datos de personas víctimas y personas firmantes de paz, se realizó una jornada de construcción.
Dos reuniones de alistamiento Procedimiento de Certificación personas en proceso de reincorporación y victimas 2024: Se realizan dos espacios de diálogo con profesionales de la ARN y Grupo de Victimas con el objetivo de establecer las rutas de acceso a certificación en el marco de la resolución 1539 de 2024. Se espera certificar 798 personas en proceso de reincorporación y 12.000 victimas según bases de datos enviadas.
Se continua la Gestión de proyecto fortalecimiento a la prestación de los servicios de rehabilitación dirigidos a población con discapacidad en proceso de reincorporación, el cual se ajusta y se remite a la oficina de cooperación internacional para su gestión ante con el Ministerio de Relaciones Exteriores para su presentación oficial al Gobierno de Suecia y República Checa.</t>
  </si>
  <si>
    <t>Se precisa que desde la viabilidad jurídica del proyecto de resolución se concluye que para lograr la implementación del programa, es menester que este Ministerio GESTIONE RECURSOS DE COOPERACIÓN NACIONAL DE ENTIDADES NO GUBERNAMENTALES Y DE COOPERACIÓN INTERNACIONAL. Con ello, se tiene QUE NO ES DABLE ASIGNAR RECURSOS DEL PRESUPUESTO GENERAL DE LA NACIÓN cuando el marco normativo ha fijado la financiación del programa únicamente con los recursos descritos de cooperación. Así las cosas, se continua con las siguientes acciones: 
•	Se procede a revisar otras alternativas de apoyo para el fortalecimiento de los servicios de rehabilitación funcional de firmantes de paz, Se continúa gestión del proyecto de fortalecimiento a la prestación de los servicios de rehabilitación dirigidos a población con discapacidad en proceso de reincorporación, el cual se ajusta y se remite a la oficina de cooperación internacional para su gestión ante con el Ministerio de Relaciones Exteriores y para su presentación oficial al Gobierno de Suecia, ILA, República Checa y para el mes de diciembre se actualiza ficha de proyecto dirigida a la of de Cooperación Internacional para movilizar nuevas gestiones 
•	Reunión de alistamiento del Procedimiento de Certificación personas victimas 2024: Se realizan dos espacios de diálogo con profesionales del Grupo de Victimas y grupo de Discapacidad con el objetivo de establecer los pasos de la ruta de acceso a certificación en el marco de la Resolución 1539 de 2024..
•	Elaboración y remisión de presentación, bases de datos, directorios de referentes y propuesta de la ruta de certificación para personas en proceso de reincorporación dirigido al grupo de enfoque diferencial de la ARN.
•	Dos asistencias técnicas nivel Nacional TEMA: PROCEDIMIENTO DE CERTIFICACIÓN EN DISCAPACIDAD PARA VICTIMAS Y PERSONAS EN PROCESO DE REINCORPORACIÓN OBJETIVO: Socializar la estrategia para la promoción del proceso de certificación a la luz de la resolución 1197 y 1539 de 2024 FECHAS:  GRUPO 1: jueves 3 de octubre de 2024 GRUPO 2:  lunes 7 de octubre de 2024.
•	Revisión de Lineamientos segunda resolución asignación de recursos certificación de discapacidad: se realizan ajustes y correcciones solicitadas por el área jurídica y financiera. (II- III y IV revisión) que incluye ruta de atención a víctimas y personas en proceso de reincorporación firmantes de paz  
•	Remisión de comunicado de ampliación de plazo de ejecución del procedimiento de certificación de discapacidad y RLCPD con recursos asignados a través de la Resolución 1539 de 2024. 
•	Remisión de Resolución No 2545 de 13 de diciembre de 2024 por la cual se deroga la res 1539 de 2024. 
•	Participación asistencia técnica - reunión Gerentes y Referentes de discapacidad Res 1539 de 2024- Dos sesiones, para orientar la ejecución de recursos con ampliación a 2025. 
•	Actualmente los recursos fueron direccionados al procedimiento de certificación en Discapacidad en donde se espera certificar: Victimas: 12.481  y Personas en proceso de reincorporación: 798</t>
  </si>
  <si>
    <t>La OPS establece descripciòn de avances tendientes al cumplimiento de la meta, pero no cumple la meta cuantitativa por este motivo es necesario  tener en cuenta que quedarìa como rezago y se tendrà que cumplir en la vigencia 2025.</t>
  </si>
  <si>
    <t>Para el trimestre, el equipo de Migración y salud adelantó los ajustes al proyecto de resolución de la estrategia de acompañamiento psicosocial a población migrante, refugiada, retornada y comunidades de acogida, según las observaciones recibidas producto de la consulta ciudadana realizada en los meses de diciembre 2023 – enero 2024; de otra parte, se elaboraron insumos técnicos requeridos para llevar a cabo la contratación para la implementación de la misma, como es el costeo, la territorialización y focalización donde se priorizaron catorce departamentos.</t>
  </si>
  <si>
    <t xml:space="preserve">
La Oficina de Promoción Social, adelanta acciones estratégicas
con el fin de dar cumplimiento a lo 
establecido como meta en el 2024</t>
  </si>
  <si>
    <t>Para el II trimestre del 2024, el documento de la estrategia de acompañamiento psicosocial para población migrante, retornades y comunidades de acogida, se comparte nuevamente con aréas del MSPS para su actualización y ajuste, realizando las modificaciones. Se avanzó en la presentación de la propuesta por parte de OIM para llevar a cabo el convenio de cooperación internacional para la implementación de la Estrategia de acompañamiento psicosocial para población migrante, población colombiana retornada, comunidades de acogida o receptoras, por parte del MSPS se realizaron observaciones y se presentó nuevamente la propuesta ajustada por la OIM. Adicionalmente se realizarón mesas técnicas tematicas, con el fin de avanzar en acuerdos frente a la sitematización la caja de herramientas, el monitoreo y el seguimiento, así como la herramienta técnologica de registo. El 7  junio de 2024 se informa por parte de la jefatura que en atención a las indicaciones del Ministerio de hacienda se congelan los recursos para llevar a cabo dicho convenio. El de 5 julio se indica por parte de la jefatura que se cuenta con una reducción de presupuesto para el convenio y se señala que el presupuesto quedará en 2.440.000.000, por lo que se le informa a la OIM para saber si esta interesada en continuar con el proceso en estas condiciones, la OIM manifiesta su interés y se inicia nuevamente el proceso de negociación, para lo cual se efectúan ajustes al anexo técnico teniendo en cuenta los nuevos tiempos y condiciones, la OIM por su parte elaborará una contrapropuesta en virtud de los ajustes indicados por el MSPS y en razón a los tiempos y recursos para el convenio.</t>
  </si>
  <si>
    <t>Se tienen dificultades para desarrollar acciones de atencion psicosocial conforme a lo dispuesto en el CONPES 4100 de 2022. Lo anterior debido a que la implementación de la estrategia de acompañamiento psicosocial requiere acciones de alistamiento las cuales se encuentran en proceso de construcción, y tienen un tiempo mayor a 8 meses para su implementación</t>
  </si>
  <si>
    <t>Para el último trimestre, se logró avanzar con el proyecto de Resolución que surtió la revisión interna por parte de las dependencias y la Dirección Jurídica para pasar a la etapa de consulta ciudadana, esta resolución cuenta con los criterios de asignación de recursos para las ESE y se espera  que para el año 2025 entre en vigencia dicha Resolución y así iniciar el proceso de implementación de la Estrategia en los territorios priorizados.  En este sentido, cabe señalar que -según Plan de Acción y Seguimiento del CONPES 4100- el cual hace referencia a la Política Pública de Atención e integración de la población migrante venezolana 2022-2032, la meta para el 2024 está relacionada con el hito 2 "Estrategia finalizada" y ., la cual se refiere a la Estrategia de Acompañamiento Psicosocial para la población Migrante, Refugiada, Retornada y Comunidades de Acogida; en este orden de ideas es posible afirmar que, la meta planteada para el 2024 en el PAS del conpes en la acción estratégica se cumplió en un 85%.  
El alcance de la meta sobre atenciones a población migrante previstas para este año en este Plan, no coincide con el alcance de la meta CONPES, por lo que es importante hacer el ajuste en esta herramienta (PES).</t>
  </si>
  <si>
    <t>La informaciòn reportada en la descripciòn de avances no es clara frente al cumplimiento de la meta: "N° de personas atendidas en el marco de la Estrategia de acompañamiento psicosocial para población migrante. ". Se recomienda revisar la meta cuantitativa definida de 13.200 personas atentidas para colocarlo en el resultado cuantitativo, de no ser asì es dificil hacer la mediciòn de cumplimiento y esta pasarìa como meta rezagada para dar cumplimiento en el 2025.</t>
  </si>
  <si>
    <t>Para el primer trimestre se realizó asistencia técnica de las entidades territoriales en  la implementación de los lineamientos de atención integral en salud con enfoque diferencial dirigido a población migrante y población colombiana retornada, mediante espacio virtual con población de los diferentes territorios del orden nacional llevada a cabo en el mes de marzo de 2024</t>
  </si>
  <si>
    <t xml:space="preserve">De acuerdo con el plan de asistencias técnicas del Equipo de Migración y Salud, durante el segundo trimestre del 2024 se realizaron 7 asistencias técnicas presenciales en Bogotá, Cali, Santa Marta, Villavicencio, Cartagena y Medellín, convocando a más de 26 entidades territoriales (departamentales y distritales), así como 2 asistencias técnicas virtuales, dirigidas al fortalecimiento de las capacidades técnicas de los equipos en materia de lineamientos y programas existentes para la atención de la población migrante, refugiada y retornada en todo el país. De esta manera, se socializaron las tres áreas de trabajo que adelanta el Ministerio, a saber: a. formulación del Plan de atención dle sector salud para la población migrante, refugiada, retornada y comunidades de acogida (2024-2028); b. El fortalecimiento del Observatorio Nacional de Migración y Salud; y c. La estrategia de acompañamiento psicosocial. Asimismo, estas asistencias técnicas contribuyen a la estrategia de fortalecimiento de la articulación nación-territorio, en donde se espera crear, consolidar y fortalecer las mesas territoriales de migración y salud. </t>
  </si>
  <si>
    <t>La Oficina de Promoción Social registra un 22,50% de cumplimiento, detalla acciones encaminadas a dar cumplimiento a la meta establecida en la vigencia 2024.</t>
  </si>
  <si>
    <t xml:space="preserve"> </t>
  </si>
  <si>
    <t>Durante el tercer trimestre de 2024 se realizaron seis (6) asistencias técnicas en las cuales participaron diez (10) entidades territoriales</t>
  </si>
  <si>
    <t>Durante el cuarto trimestre se realizaron un total de 17 asistencias técnicas enfocadas en el desarrollo de capacidades del talento humano frente a los lineamientos construidos en el marco del Plan de Atención del Sector Salud para la población migrante. Estas asistencias técnicas estuvieron dirigidas a Entidades Territoriales del orden nacional y departamental. Asimismo, para el caso de Antioquia y dadas las condiciones de este departamento, dos Entidades del orden municipal resultaron fortalecidas durante estos acompañamientos. Las ET fortalecidas durante el cuarto trimestre del 2024 fueron: Caldas, Cauca, Guaviare, Meta, Tumaco, Córdoba, Arauca, Sucre, Nariño, Huila, Quindío, Vaupés, Necoclí, Norte de Santander, Boyacá, Cartagena, Bucaramanga, Bogotá, Cúcuta, Medellín, Cali, Santa Marta, Barranquilla, Apartadó, Necoclí, Riohacha, Santander, Atlántico, Chocó, Amazonas, La Guajira y Tolima. 
Cabe destacar que el grueso de la meta prevista para el 2024 se cumple en el cuarto trimestre, y se logra un porcentaje de cumplimiento del 80% respecto a la meta planteada para el año.</t>
  </si>
  <si>
    <t xml:space="preserve">Segùn lo reportado por la OPS en la descripciòn de avances, establece un cumplimiento en asistencias tècnicas, sin emabrgo la meta està estbalecida en No. Entidades territoriales fortalecidas tecnicamente para la implementacion de lineamientos, se recomienda revisar al detalle y tener en cuenta que pasarìa como meta rezagada para cumplir en el 2025.
</t>
  </si>
  <si>
    <t xml:space="preserve">Dice que el reporte es de 17 en el cuarto trimestre pero se reportó 32, no coincide lo reportado con la descripción y porlo tanto con el reporte de la vigencia. </t>
  </si>
  <si>
    <t>Se radicó Informe de la Política Pública Nacional de Envejecimiento y Vejez del año 2023 al congreso de la republica, y se presentó ante el Consejo Nacional de Personas Mayores en la 9 sesión realizada el pasado 30 de abril, donde se entregó la rectoría de la PPNEV al Ministerio de Igualdad y Equidad.</t>
  </si>
  <si>
    <t>Se da cumplimiento a la meta rezagada</t>
  </si>
  <si>
    <t>Se avanza en el proceso contractual de talento humano que apoyen los procesos de: servicios socio-sanitarios, Registro de entidades prestadoras de servicios socio-sanitarios-REPSSO, construcción de estándares para la prestación de servicios socio-sanitarios, seguimiento a los recursos de la estampilla para el bienestar de la personas mayores, diagnóstico de guías de práctica clínica para perosnas mayores, y Observatorio Nacional de envejecimiento y vejez - ONEV.</t>
  </si>
  <si>
    <t xml:space="preserve">
La Oficina de Promoción Social muestra acciones estratégicas encaminadas al cumplimiento de la meta fisica establecida en la vigencia 2024.</t>
  </si>
  <si>
    <t>La Oficina de Promoción Social,según lo reportado no cumple la meta rezagada de la vigencia 2023.</t>
  </si>
  <si>
    <t>Se realiza contratación de los profesionales encargados de las acciones de SABE, Observatorio Nacional de envejecimiento y vejez - ONEV y seguimiento a los recursos de la "Estampilla para el Bienestar del Adulto Mayor"</t>
  </si>
  <si>
    <t xml:space="preserve">En agosto se realiza contratación de la profesional encargada del Diagnostico de Guias de Práctica Clinica. En agosto en el Observatorio Nacional de envejecimiento y vejez (ONEV) se logró un primer avance documental a nivel nacional, departamental y capital de la proyección de boletines epidemiológicos con factores asociados al envejecimiento, los determinantes sociales del envejecimiento, pirámides poblacionales comparativas, índices demográficos, indicadores de índices de vejez y envejecimiento así como índices de dependencia. Se identificaron los tipos de violencia en personas mayores (nacional, departamental y capitales).
En cuanto a la encuesta SABE, en el mes de julio quedó desierta la convocatoria para la realización de la fase I, pero durante el mes de agosto se vuelve ha publicar la convocatoria de posibles ejecutores del desarrollo de la encuesta, lo cual se encuentra en proceso. 4. En el presente mes se avanzó en el desarrollo de la resolución que crea el Registro de entidades prestadoras de servicios socio-sanitarios (REPSSO), establece el procedimiento para su operación y deroga las resoluciones 024 de 2017 y 055 de 2018. También se ajustó el formato del REPSSO, que servirá como insumo para el aplicativo que se desarrollará en colaboración con la OTIC. Se elaboró un primer borrador de los estudios previos para el desarrollo de un convenio que permita, por una parte la creación del aplicativo REPSSO para centros día y centros vida, y por otro, la formulación de los estándares de funcionamiento para los centros de atención a personas mayores.
A su vez se expusieron el anexo técnico y los estudios previos para el convenio de asociación con universidad pública para el diseño de la herramienta tecnológica del REPSSO y la construcción conjunta de los estándares de los Centros de Protección o Centros de Larga estancia para las personas mayores, ante el equipo jurídico, financiero y contractual de la Oficina de Promoción Social, donde se nos informa que la fuente de recursos no se puede utilizar para convenio, por lo tanto se replanteará para asignar recursos a las ESE en temas de envejecimiento y vejez.
</t>
  </si>
  <si>
    <t>La Oficina de Promoción Social - Grupo de Gestión Integral en Promoción Social - Equipo de envejecimiento y vejez de manera conjunta con la Oficina de Planeación y Estudios Sectoriales, revisaron la acciones sectoriales a incluir en el Plan de Acción Intersectorial para la implementación de la Política Pública de Envejecimiento y vejez 2022-2031, validando un total de diescinueve (19) acciones a cargo de diferentes dependencias del ministerio.
Puntualmente para la Oficina de Promoción Social , quedaron un total de siete (7) acciones sobre las cuales se avazó en los siguientes temas:
1. Realización de la Fase Uno de la Encuesta Nacional de Salud y Bienestar - SABE 2025
2. Propuesta de aplicativo para el seguimiento de los recursos de la "Estampilla para adulto mayor"
3. Propuesta de resolución para el diseño e implentación del Registro de Entidades Prestadoras de Servicio Socio-sanitarios
4. Avance en el diagnóstico de guías de práctica clínica
5. Porpuesta de Observatorio de Observatorio de Salud, Envejecimiento y Vejez
6. Avance en la propuesta de estándares para los centros de atención a personas mayores
Adicionalmente, en el marco de la presidencia y secretaría técnica del Consejo Nacional de Personas Mayores, se realizaron las sesiones No. 10 y 11 en los meses de octubre y diciembre respectivamente</t>
  </si>
  <si>
    <t xml:space="preserve">La OPS manifiesta el cumplimiento de la meta en un 100% con el Informe anual de la implementación de la Política Pública Nacional de Envejecimiento y Vejez </t>
  </si>
  <si>
    <t xml:space="preserve">En el marco del articulo 12 de la ley 1641 de 2013, la Procuraduria y el ICBF deben enviar el informe al Congreso, no hay un tiempo estipulado para ello, pero el Ministerio de Salud enviará los insumos que nos correrspondan en el primer semestre del año. </t>
  </si>
  <si>
    <t>De acuerdo a la información registrada se dará cumplimiento en el segundo seguimiento dela año</t>
  </si>
  <si>
    <t>El Ministerio de Salud y Protección Social a través del Equipo de Habitanza en Calle del Grupo de Gestión Integral de la Promoción Social (GGIPS), y los equipos contractual, jurídico y financiero de la Oficina de Promoción Social (OPS), ha avanzado en el proceso de gestión precontractual para la realización de un convenio cuyo propósito es concertar el Plan Sectorial de Atención Integral en Salud a las Personas Habitantes de Calle (PSAISPHC) como contribución a la formulación, implementación y seguimiento del Plan de Acción Nacional de la Política Pública Social para Habitantes de la Calle 2022 – 2031, a cargo del Ministerio de Igualdad y Equidad (Ley 2281 de 2023). Las actividades puntuales realizadas a la fecha son las siguientes: 
•	Diseño y aprobación del proceso de concertación del PSAISPHC a nivel nacional y territorial, 
•	Cronograma de trabajo del proceso precontractual, 
•	Solicitud del Certificado de Disponibilidad Presupuestal (CDP), 
•	Desarrollo del Cuestionario de Oferentes, 
•	Avances en la elaboración del Anexo de Especificaciones Técnicas.</t>
  </si>
  <si>
    <t xml:space="preserve">La Oficina de Promoción Social, 
se encuentra adelantando acciones estratégicas
que conllevan al cumplimiento de la meta mediante 
 el proceso de gestión precontractual para la realización de un convenio cuyo propósito es concertar el Plan Sectorial de Atención Integral en Salud a las Personas Habitantes de Calle (PSAISPHC) </t>
  </si>
  <si>
    <t xml:space="preserve">Se remitió informe de avance de la (PSAISPHC) durante la vigencia 2024 mediante radicado No 2024164000353671 y 2024164000353681, al ICBF y Procuraduría General de la Nación con copia a comisión 7ma Senado y Camara de Representantes y Minigualdad. 
Se precisa que Por ley 1640-2013, es ICBF quien se encarga de presentar el informe al congreso de la republica  
</t>
  </si>
  <si>
    <t>La Oficina de Promoción Social,según lo reportado  cumple la meta rezagada de la vigencia 2023.</t>
  </si>
  <si>
    <t xml:space="preserve">Se concertó con el equipo contractual, jurídico y financiero el proceso contractual, sobre el cual se elaboró el proceso de concertación del Plan Sectorial de Atención Integral en Salud a Personas Habitantes de la Calle (PSAISPHC), el anexo de especificaciones técnicas, los lineamientos técnicos para la concertación del Plan, el cronograma precontractual, la encuesta para el análisis de mercado, la estructura de costos del convenio. En ese contexto, se solicitó la concertación y elaboración con el Ministerio de Igualdad y Equidad, de una propuesta metodológica para la formulación del Plan de Acción de la Política Pública social para Habitantes de la Calle que permita avanzar en la adopción y adaptación de las políticas territoriales y de los programas y proyectos definidos en los planes de desarrollo territoriales, al respecto, a la fecha no se tiene un acuerdo formal con dicho Ministerio sobre la formalización de la entrega del rol rector de la política, por lo que no se ha podido avanzar en el acompañamiento que se había dialogado para el desarrollo del convenio, es así que se identifican vacíos técnicos en la propuesta que se sugirieron revisar con Oficina Asesora de Planeación Sectorial.
Se avanzó en acercamiento con la Universidad Nacional de Colombia, en el cual expresaron su interés de participar en el proceso.
</t>
  </si>
  <si>
    <t xml:space="preserve">Meta cumplida
</t>
  </si>
  <si>
    <t>El 9 de julio en reunión convocada por la coordinación del Grupo de Gestión Integral en Promoción Social se informó al equipo de habitanza en calle que los recursos que se habían programado para la formulación del Plan Sectorial de Atención Integral en Salud a Personas Habitantes de la Calle serían ejecutados en la realización de dos pilotos (Cali y Cúcuta) de centros de acogida y atención a mujeres en situación de calle con restablecimiento de derechos en el marco de la Política de Drogas, proyecto que será liderado por la jefatura en cabeza del asesor Felipe Muñoz; por su parte el Plan Sectorial de Atención Integral en Salud sería formulado con recursos de funcionamiento. 
Centro de Acogida: En mes de agosto, el asesor de la jefatura encargado de dicho piloto trabajó en la formulación del anexo de especificaciones técnicas y el estudio previo para para implementar un (1) centro de acogida comunitaria para personas en situación o en riesgo de habitar la calle en la ciudad de Cali, que ofrezca acceso a servicios básicos (ducha, baño, lavado de ropa, alimentación), atención psicosocial y acciones de movilización e inclusión social. Dando respuesta a una de las obligaciones del Grupo de Gestión Integral en Promoción Social (GGIPS), relacionada con “el diseño de normas, estrategias, productos y servicios de información, educación o comunicación, relacionados con la promoción social en salud de personas y colectivos en condición de vulnerabilidad.
Plan Sectorial: En septiembre se realizó reunión con la Dirección para Personas en Situación de Calle del Ministerio de Igualdad y Equidad para analizar la propuesta para la Formulación del Plan de Acción Nacional de la Política Pública Social para Habitantes de la Calle, a partir de la propuesta metodológica diseñada por el Equipo de Habitanza en Calle en el marco del proceso de formulación del Plan Sectorial de Atención Integral en Salud para Personas en Situación de Calle del Ministerio de Salud y Protección Social. En dicha reunión se planteó la necesidad de avanzar en el proceso de creación de la Comisión Intersectorial de la Política Pública, como instancia para la aprobación de la metodología e inicio del proceso de formulación en 2025.</t>
  </si>
  <si>
    <t>Plan Sectorial: Durante el período, el Equipo de Población en Situación de Calle del Grupo de Gestión Integral en Promoción Social (GGIPS) asistió, junto con la Dirección de Personas en Situación de Calle del Ministerio de Igualdad y Equidad, a la segunda mesa de seguimiento a la implementación de la Política Pública Social para Habitantes de la Calle, citada por la Procuraduría General de la Nación (Oficio PDGGT No. 742 / Vigilancia Preventiva de la Política Pública Social de Habitantes de Calle, martes 19 de noviembre). El propósito de la reunión fue presentar los avances en la entrega de la entrega del rol de ente rector de la Política, los avances en su implementación y del Plan de Acción de la Política Pública, en atención a las recomendaciones emitidas por dicho órgano de control en la última mesa de seguimiento, celebrada el 13 de febrero de 2024. Previo a la citación, el Equipo de Habitanza sostuvo una reunión interna para coordinar las respuestas y concertar la participación del Ministerio de Igualdad, considerando el reciente traslado de la competencia de rectoría de la Política Pública a esta entidad. Como resultado del encuentro con la Procuraduría, se definió que la formulación del Plan de Acción se iniciará en 2025, una vez se haya conformado la Comisión Intersectorial y aprobado la metodología correspondiente. Esta metodología fue concertada entre ambos Ministerios, tomando como base la propuesta elaborada por el Equipo de Habitanza a principios del año en curso.</t>
  </si>
  <si>
    <t>La OPS manifiesta el cumplimiento de la meta en un 100% soportado en la descripciòn de avances.</t>
  </si>
  <si>
    <t xml:space="preserve">Numero de Actos administrativos de reglamentacion
</t>
  </si>
  <si>
    <t>No se programó meta</t>
  </si>
  <si>
    <t>Se actualizó el costeo conforme al talento humano requerido, los incentivos para la aplicación de la ficha y costos relacionados con la logística con relación a los territorios que aplicarían para la transferencia de acuerdo con la tasa de población habitante de la calle referenciada en los Censos realizados por el DANE.
Se ajusto el proyecto de resolución acorde con lo definido en las reuniones de equipo y la línea de la coordinación, este fue revisado por el equipo jurídico de la Oficina y el grupo de análisis de la información, el documento fue ajustado acorde con las observaciones recibidas.
Se solicitó reunión con el asesor designado para el tema por parte de la jefaura, para definir a quién se le giraría el recursos, esto teniendo en cuenta la orientación de alta gerencia de transferir a las ESE u hospitales en contraste con las competencias institucionales y experticia en el tema y trabajo con la población, en tanto se espera que en dicho espacio se defina si es posible asignar a las alcaldías distritales o municipales directamente, para que de acuerdo con su organización (entidad líder del tema de habitanza en calle) ejecuten los recursos. 
Se envío proyecto de resolución al asesor designado por la jefatura el 22 de mayo y el equipo técnico se encuentra a la espera de la reunión.</t>
  </si>
  <si>
    <t xml:space="preserve"> se avanzó en el desarrollo de la resolución que crea el Registro de entidades prestadoras de servicios socio-sanitarios (REPSSO), establece el procedimiento para su operación y deroga las resoluciones 024 de 2017 y 055 de 2018. También se ajustó el formato del REPSSO, que servirá como insumo para el aplicativo que se desarrollará en colaboración con la OTIC. Se elaboró un primer borrador de los estudios previos para el desarrollo de un convenio que permita, por una parte la creación del aplicativo REPSSO para centros día y centros vida, y por otro, la formulación de los estándares de funcionamiento para los centros de atención a personas mayores.
A su vez se expusieron el anexo técnico y los estudios previos para el convenio de asociación con universidad pública para el diseño de la herramienta tecnológica del REPSSO y la construcción conjunta de los estándares de los Centros de Protección o Centros de Larga estancia para las personas mayores, ante el equipo jurídico, financiero y contractual de la Oficina de Promoción Social, donde se nos informa que la fuente de recursos no se puede utilizar para convenio, por lo tanto se replanteará para asignar recursos a las ESE en temas de envejecimiento y vejez.
</t>
  </si>
  <si>
    <t>1. Se cuenta con una propuesta de estándares de funcionamiento de los centros de atención a personas mayores en las modalidades de Centros Vida/Día y Centros de Protección de larga estancia 
2. En la planeación para la vigencia 2025 se gestiono para la designación de recursos para un convenio que apoye el diseño del aplicativo del Regsitro de Entiodades Prestadoras de Servicios Socio-sanitarios
3. Se cuenta con el proyecto de resolución para la implementación del Registro de Entidades Prestadoras de Servicios Socio-sanitarios</t>
  </si>
  <si>
    <t>Segùn lo reportado por la dependencia, se adelantan acciones para logra la meta, este cumplimiento queda como rezago para la vigencia 2025.</t>
  </si>
  <si>
    <t>Formular la política de salud para las mujeres que garantice el goce pleno de
sus derechos, el fomento de la participación social y ciudadana.</t>
  </si>
  <si>
    <t>}</t>
  </si>
  <si>
    <t>La Oficina de Promoción Social no programó meta para el 2024</t>
  </si>
  <si>
    <t xml:space="preserve"> NA</t>
  </si>
  <si>
    <t>La OPS no programó meta para el 2024</t>
  </si>
  <si>
    <t xml:space="preserve">En 2023 se adelantaron contrataciones que se alcanzaban a ejecutar en dicho año, con ajuste al cornograma para el diseño e implementación del sistema único nacional de información y se reprogramó para 2024 la contratación de componentes del sistema único nacional de información de salud, las cuales se encuentran en ajuste a los estudios previos y forman parte de la ejecución de este año. </t>
  </si>
  <si>
    <t>La Dirección registra un avance de la meta rezagada del 20%</t>
  </si>
  <si>
    <t xml:space="preserve">En ajustes a estudios previos para la contratación de componentes del sistema único nacional de información del sector salud y en operación los aplicativos misionales del SISPRO.  </t>
  </si>
  <si>
    <t>Teniendo en cuenta la información de la dependencia, se ha avanzado el 23% del 100% programado para el 2024. Se sugiere tener muy presente el avance de este tema, para lograr al final del año el total de 100%</t>
  </si>
  <si>
    <t>Reestructurados en macroprocesos, ajustados los estudios previos y cronogramas de: Transformación digital, interoperabilidad sector salud, ciberseguridad,fábrica de software.</t>
  </si>
  <si>
    <t xml:space="preserve">En pruebas el “Portal Único de Información en Salud y Protección Social”,  de los componentes: home principal, la zona transaccional de ciudadanos y la zona transaccional de empresas.  Ajustados los estudios previos y cronogramas de: telesalud y telemedicina en municipios PDET.
En desarrollo de iniciativas de TI, en la interoperabilidad de la Historia Clínica Electrónica -IHCE, implementación de ambientes de producción para la incorporación en operación de Bogotá, Valle, Meta, Antioquia y Cundinamarca y, en ejecución de actividades de socialización y capacitación para la implementación del mecanismo de interoperabilidad a los 15 territorios de la fase 2. 
En desarrollo del sistema de información de incapacidades, especificación de requerimientos de constancia de levantamiento  de incapacidad, registro de incapacidades expedidas en el exterior, avances en el ajuste al caso de uso de funcionalidad de pagos; ajuste al desarrollo del servicio de pago masivo y al reporte de novedad del registro de pago. 
En Factura electrónica, especificación de requerimiento y casos de uso de la funcionalidad de Cápita, asistencia técnica, sesiones de transmisión y pilotos alrededor de 59 eventos entre Prestadores de Servicios de Salud-PSS, Proveedores de Tecnología en Salud PTS y demás actores, con la participación de 1190 asistentes; caso de uso de la Consulta del Código Único de Validación CUV para los pagadores. 
Se ha garantizado la operación permanente y mejoras de los aplicativos en operación,  los cuales son parte del sistema único interoperable de información en salud, y se avanza en el desarrollo de otros sistemas como el  de transferencias nacionales, sistema de gestión ambiental en salud, sistema de información de Atención Primaria en Salud, sistema de información que permita monitorear el abastecimiento de tecnologías estratérgicas en salud que tiene el país.   
Se avanza en el diseño del proyecto de inversión de salud digital, el cual incluye iniciativas  relacionadas con el acceso efectivo a los servicios de salud mediante el uso de herramientas digitales. </t>
  </si>
  <si>
    <t>En el segundo trímestre, según la información de la dependencia se avanzó un 42%, siendo un porcentaje importante dentro del 100% de la meta anual. Se sugiere continuar trabajando para en el desarrrollo de las actividades para lograr el cumplimiento total de la meta.</t>
  </si>
  <si>
    <t>Contrato MSPS 1588 – 2024 para la elaboración y socialización de los Planes de Transformación Digital en los componentes de Arquitectura Empresarial, PTD y PETI, Gobierno y Calidad de Datos, PESI y BCP y Fortalecimiento y Automatización de Tramites, para el Ministerio de Salud y Protección Social, el cual incluye los lineamientos para la gobernanza y seguridad digital y el desarrollo de componentes para el nuevo sistema nacional de información.</t>
  </si>
  <si>
    <t xml:space="preserve">Finalizadas las pruebas y terminado el proyecto del “Portal Único de Información en Salud y Protección Social”: home principal, la zona transaccional de ciudadanos y la zona transaccional de empresas. Firmado el convenio interadministrativo con el INVIMA para optimizar y fortalecer el intercambio de datos de medicamentos y en proceso de firma el Convenio con el INS para los datos de vigilancia en salud pública.  Suscrito el macroproyecto de transformación digital; en proceso de contratación el macroproyecto deinteroperabilidad, ciberseguridad y fábrica de software. Estudios previos para el diagnóstico y plan de implementación de un sistema integral de telesalud en los municipios PDET de la región norte y sur del país. 
En Interoperabilidad de la Historia Clínica Electrónica -IHCE, continúan en ambiente productivo controlado Antioquia, Cundinamarca, Meta,  Bogotáa y Valle y en ambiente de pruebas para la incorpororación del mecanismo de interoperabilidad se adelantó la conexión y pruebas en IPS de Magdalena, Cauca, Risaralda, Nariño, Tolima  y Quindío.  3 entidades con rezago para realizar las pruebas: Atlántico, Córdonba y Cesar. En Factura electrónica, elaboración de documentación final para entrada a producción: manuales de usuario solución cliente servidor/API Docker, asistencia técnica, sesiones de transmisión y pilotos con alrededor de 33 eventos entre Prestadores de Servicios de Salud-PSS, Proveedores de Tecnología en Salud PTS y demás actores, con la participación de 1827 asistentes, diseño, pruebas de funcionalidades y desarrollo del convertidor de archivos Excel a JSON para los RIPS. Sistema listo para entrada a producción a partir del 1 de octubre de 2024. En incapacidades, desarrollos de 8 funcionalidades finalizados: registro de novedad por contingencia, registro incapacidad por contingencia, registro expedición constancia levantamiento incapacidad, servicios web pagos masivos, registro concepto rehabilitación, registro pérdida de capacidad laboral, notificaciones incapacidad anulada para entidades responsables de  pagos, IPS, aportante, notificaciones incapacidades expedidas para responsables de pagos, IPS, aportante; y, avance en servicios web pagos masivos. 
Se ha garantizado la operación permanente y mejoras de los aplicativos en operación,  los cuales son parte del sistema único interoperable de información en salud, y se avanza en el desarrollo de otros sistemas como el  de transferencias nacionales, sistema de gestión ambiental en salud, sistema de información de Atención Primaria en Salud, sistema de información que permita monitorear el abastecimiento de tecnologías estratérgicas en salud que tiene el país.   
Se avanza en el diseño del proyecto de inversión de salud digital, el cual incluye iniciativas  relacionadas con el acceso efectivo a los servicios de salud mediante el uso de herramientas digitales. </t>
  </si>
  <si>
    <t>En el tercer trímestre, según la información de la dependencia se avanzó en la meta, siendo un porcentaje importante dentro del 100% de la meta anual. Se sugiere continuar trabajando en el desarrrollo de las actividades para lograr el cumplimiento total de la meta.</t>
  </si>
  <si>
    <t xml:space="preserve">En desarrollo de los componentes del sistema nacional de información, se cuenta con el Modelo de gobernanza de infraestructura de datos para el sector salud, la arquitectura de TI, Plan Estratégico de Transformación Digital (PTD) 2024 – 2028 Sectorial y del MSPS y el Plan Estratégico de Tecnologías de la Información (PETI) 2024 – 2028 Sectorial y del MSPS, Plan Estratégico de Seguridad de la Información (PESI) y el Plan de Continuidad de Negocio (BCP), Auditoría de seguimiento a la certificación ISO/IEC 27001:2013 y transición del certificado a la norma ISO 27001:2022. Se contrató el diseño y operación de un equipo de respuesta a incidentes de Seguridad Digital-CSIRT sectorial, se suscribió el Convenio MSPS- INS para el intercambio y disposición de datos de vigilancia en salud pública y con el Centro Dermatológico Federico Lleras Acosta para los datos de salud cutánea.
Se avanzó en el desarrollo de las iniciativas de transformación digital. En Interoperabilidad de la Historia Clínica Electrónica -IHCE, implementado en ambiente de producción el mecanismo de interoperabilidad para la entrada en operación en prestadores seleccionados de Bogotá, Valle, Meta, Antioquia y Cundinamarca. En ambiente de pruebas para la implementación del mecanismo de interoperabilidad 9 de los 15 territorios de la fase 2 a saber: Córdoba, Santander, Huila, Quindío, Risaralda, Caldas, Tolima, Magdalena y Nariño,  y 2 territorios: Cauca y La Guajira que pertenecen a la Fase 3. Se socializó y capacitaron los 11 territorios que se encuentran en ambiente de pruebas.
En Factura electrónica de venta (FEV)-Registro Individual de Prestaciones de Salud (RIPS), entrada en producción a partir del 1 de octubre de 2024, de manera escalonada de acuerdo con la Resolución 1884 del 30 de septiembre de 2024, de 58 Prestadores de Servicios de Salud-PSS de Alta Complejidad (a diciembre 15 de 2024), asistencia técnica con la participación de 6806 asistentes y alrededor de 71 eventos para PSS y demás actores, sostenibilidad del ambiente de capacitación y pruebas para sesiones de transmisión y pilotos de actores con fecha posterior de entrada en producción para el año 2025. 
En el sistema de información de incapacidades, desarrolladas las funcionalidades de Registro Concepto Mejoría Medica Máxima, Incapacidades Expedidas en otro país y Levantamiento de incapacidades, se realizó la automatización del reporte Notificaciones de Glosas de pagos Masivos y el desarrollo del paquete para cargue histórico de Incapacidades. Ajuste a observaciones realizadas por EPS y prestadores de servicios de salud al proyecto de resolución para salir a producción. Se publico versión para realización de pruebas de las áreas funcionales del Ministerio. Se avanzó enel desrrollo del SIAPS (Atención Primaria en Salud) , SUISA (salud ambiental), SIGOAT (abastecimiento medicamentos) entre otros y se garantizó la gestión, administración, mantenimientos y soporte de segundo y tercer nivel a aplicativos misionales y la continuidad en la operación. </t>
  </si>
  <si>
    <t xml:space="preserve">Puede que esta acción se progresiva, pero no es claro cual es su ejecución en el cuarto trimestre versus el de la vigencia. </t>
  </si>
  <si>
    <t>Iniciativas propiciadas por el -FNE- para el favorecimiento de la soberanía sanitaria</t>
  </si>
  <si>
    <t>Porcentaje de avance de las iniciativas formuladas y articuladas por el -FNE- para el favorecimiento de la soberanía sanitaria</t>
  </si>
  <si>
    <t>El Fondo Nacional de Estupefaciente no reporto  avance de la meta programada</t>
  </si>
  <si>
    <t>1. Se realizaron los respectivos estudios previos para los siguentes contratos: a. obtención de materia prima por medio de Alliance SAS, b. fabricación de MME metilfenidato con laboratorios  Eurofarma) al no cumplir el plazo pautado por Alliace el proceso se detuvo, por lo cual se realiza informe para procesos sancionatorio y c. Se da al tramite importancion de MME metlfenidato con laboratorio Novartis para evitar el desabastecimiento. 2. Se formuló el programa I+D+I para la convocatoria de FIS Miniciencias junto con Facultad de Farmacia y Alimentacion de la universidad de Antioquia y SAS Cauca, Se acompaña en aspectos de obtencion de material vegetal.</t>
  </si>
  <si>
    <t>El Fondo registra un avance cuantitativo del 5% y un cumplimiento del 100% por lo cual no hay consistencia en el registro realizado. Se requirió a la dependencia pero mantienen lo reportado.</t>
  </si>
  <si>
    <t>1.	Atendiendo a que, dentro de la propuesta del FNE para el cumplimiento de la política de soberanía sanitaria se encuentra la fabricación nacional del medicamento Metilfenidato 10mg tableta, se relaciona a continuación el avance presentado: 1.1. Se inicio el proceso sancionatorio por presunto incumplimiento del contrato FNE-221 2023 con objeto "Adquisición mediante importación de la materia prima de control especial monopolio del Estado Metilfenidato Clorhidrato."  contra ALLIANZ GROUP INTERNATIONAL SAS. 1.2. Modificación - prórroga del contrato FNE 246 - 2023 con EUROPHARMA, para producción de Metilfenidato 10mg tabletas, como medida, mientras surte el proceso de importación y nacionalización de materia prima. 1.2. Materia prima de Metilfenidato Clorhidrato nacionalizada y en proceso de validación de calidad con laboratorio EUROPHARMA                                                                                                                                                                                                                                                                                     2. En lo referente al apoyo a iniciativas que apunten al cumplimiento de la política de soberanía sanitaria, el FNE participo en la formulación de programa de investigación con la Universidad de Antioquia y ESE Suroriente Cauca, de la siguiente manera: 2. Apoyo en la estructuración y consolidación de los cuatro proyectos que componen el Programa "Programa de innovación y plataforma tecnológica para la obtención de ingredientes farmacéuticos activos opiáceos en el marco de la soberanía sanitaria del país" 2.1. Participación en la consolidación de documentos soporte para la presentación de la propuesta en convocatoria MINCIENCIAS.</t>
  </si>
  <si>
    <t>Segun la información registrada por el Fondo Nacional de Estupefacientes se registra un avance del 15% . Esto debido a la importación de la materia prima requerida y las fases del proceso de producción desarrolladas hasta la fecha 18 de octubre de 2024.</t>
  </si>
  <si>
    <t xml:space="preserve">1. PROCESO FABRICACIÓN MEDICAMENTO METILFENIDATO 10MG: El Fondo Nacional de Estupefacientes dio por terminado el proceso sancionatorio contra Allianz Group, a través de Resolución 720 del 9 de diciembre de 2024 ¨Por la cual se declara terminado el procedimiento administrativo sancionatorio adelantado por presunto incumplimiento parcial del contrato FNE-221 de 2023,
suscrito entre el FNE y Allianz Group ahora IMCD Colombia S.A.S., que tuvo como objeto "Adquisición mediante importación de la materia prima de control especial Monopolio del Estado Metilfenidato Clorhidrato¨. Lo anterior por no encontrarse configurados todos los presupuestos fácticos y legales. El FNE recibió la materia prima Metilfenidato Clorhidrato el 30 de octubre 2024. La fabricación del medicamento se llevo a cabo en los meses de Noviembre a diciembre de 2024, y se recibieron un total de dos (2) lotes por la cantidad de 76.212 cajas x 30 tabletas.                                      2. APOYO A INICIATIVAS SOBERANIA SANITARIA: Referente al apoyo técnico brindado para el desarrollo de la propuesta  "Programa de innovación y plataforma tecnológica para la obtención de ingredientes farmacéuticos activos opiáceos en el marco de la soberanía sanitaria del país", cabe mencionar que la iniciativa no fue seleccionada dentro de la convocatoria de MINCIENCIAS. Sin embargo, el FNE continuó apoyando técnica y logísticamente a los formuladores para encontrar nuevas fuentes de financiación y realizar las modificaciones necesarias en la estructura documental para cumplir los requerimientos. </t>
  </si>
  <si>
    <t>De acuerdo con la información registrada por el Fondo Nacional de Estupefacientes se registra un avance de resultado cualitativo del 20% .para la vigencia lo que corresponde al 100% de lo programado para 2024.</t>
  </si>
  <si>
    <t xml:space="preserve">Verificar si se reporto en la casilla del cuarto trimestre toda la vigencia </t>
  </si>
  <si>
    <t>Meta programada a partir de 2025</t>
  </si>
  <si>
    <t>N.A</t>
  </si>
  <si>
    <t xml:space="preserve">No se debe dejar la descripción en blanco </t>
  </si>
  <si>
    <t>Se realizo el acompañamiento oportuno a cada una de las adscritas, en los conceptos de viabilidad, además, de las reuniones efectuadas en el Departamento Administrativo de la Función Pública.</t>
  </si>
  <si>
    <t>Según la información de la dependencia se cumpió con la meta</t>
  </si>
  <si>
    <t>Se realizo el acompañamiento oportuno a cada una de las adscritas, en los conceptos de viabilidad y en las reuniones efectuadas en el Departamento Administrativo de la Función Pública.</t>
  </si>
  <si>
    <t>No hay consitencia entre los registros cuantitativos y porcentajes de cumplimiento realizados para el primer y segundo trimestre. Se requirió a la dependencia pero mantienen lo reportado.</t>
  </si>
  <si>
    <t>En el tercer trímestre, según la información de la dependencia se avanzó en la meta. Se sugiere continuar trabajando en el desarrrollo de las actividades para lograr el cumplimiento total de la meta.</t>
  </si>
  <si>
    <t>A 17 de febrero la dependencia no ha diligenciado el seguimiento correspondiente.</t>
  </si>
  <si>
    <t xml:space="preserve">La meta no tiene linea base, para el calculo del porcentaje de avace </t>
  </si>
  <si>
    <r>
      <t>lineamientos implementados asociados a la Clasificación Internacional de Enfermedades  CIE</t>
    </r>
    <r>
      <rPr>
        <sz val="10"/>
        <color rgb="FFFF0000"/>
        <rFont val="Calibri"/>
        <family val="2"/>
        <scheme val="minor"/>
      </rPr>
      <t xml:space="preserve"> </t>
    </r>
    <r>
      <rPr>
        <sz val="10"/>
        <color theme="1"/>
        <rFont val="Calibri"/>
        <family val="2"/>
        <scheme val="minor"/>
      </rPr>
      <t xml:space="preserve"> relacionada con la superación del binario hombre-mujer y el reconocimiento de la variabilidad.</t>
    </r>
  </si>
  <si>
    <t>(numero de lineamientos implementados/total lineamientos)*100</t>
  </si>
  <si>
    <t>El Sanatorio de Agua de Dios ESE ha llevado a cabo actividades de divulgación y despliegue de la Política y Estrategias de Atención con Enfoque Diferencial entre sus grupos de valor.</t>
  </si>
  <si>
    <t>El Sanatorio de Agua de Dios ESE, en consonancia con su política de atención con enfoque diferencial, ha llevado a cabo un proceso gradual de divulgación de dicha política entre sus grupos de valor y colaboradores. La Oficina de Atención al Usuario está liderando actividades para implementar las estrategias de atención definidas en la política.</t>
  </si>
  <si>
    <t xml:space="preserve">
De acuerdo a la infromación suministrada por la  entidad se evidencia un avance cuantitativo de 8 y un porcentaje de cumplimiento del 26,66%.  Se recomienda a la entidad validar la programacion restante para los siguientes trimestres con el fin de completar la meta programada</t>
  </si>
  <si>
    <t xml:space="preserve">En el Sanatorio de Agua de Dios E.S.E., la superación del binario hombre-mujer y el reconocimiento de la variabilidad se rigen a través de la política de atención con enfoque diferencial. Esta política incluye los lineamientos y estrategias que el Sanatorio implementará para su atención diferencial. La meta para el Plan Estratégico Sectorial 2023-2026 es la implementación del 100% de los lineamientos y estrategias descritos en la Resolución No. 10.39.509 del 19 de septiembre de 2022.
La implementación de estas estrategias requiere una fase de documentación, una de divulgación, una de implementación y una fase final de seguimiento y mejora continua. La meta del cuatrienio se ha dividido en estas cuatro fases y se les ha asignado el siguiente valor porcentual:
•	Documentación: 5% (Vigencia 2023)
•	Divulgación: 35% (Vigencia 2023-2024)
•	Implementación: 30% (Vigencia 2025)
•	Seguimiento y mejora continua: 30% (Vigencia 2026)
Durante la vigencia de 2023 se logró realizar la documentación de la Política de Atención con Enfoque Diferencial, cumpliendo así con el 5% de avance de la meta del cuatrienio. Sin embargo, durante esta vigencia no se realizaron actividades de divulgación, quedando rezagado el 5% correspondiente a esta fase.
En el primer trimestre del año 2024, se cumplió con el 5% de la divulgación correspondiente a la meta rezagada de la vigencia anterior y se realizaron actividades de divulgación que corresponden a un 8% de la meta del cuatrienio. Esto representa un avance del 26.66% de la meta para la vigencia 2024.
En el segundo trimestre del año 2024, se realizaron actividades de divulgación que corresponden a un 10% de la meta del cuatrienio. Esto representa un avance del 33.3% de la meta para la vigencia 2024. En términos generales, el avance acumulado de la meta de la vigencia 2024 es del 60%, y el porcentaje acumulado de avance de la meta del cuatrienio es del 28%.
</t>
  </si>
  <si>
    <t>De acuerdo a la información suministrada por la entidad se evidencia un avance cuantitativo de 10 y un porcentaje de cumplimiento del 33,3%. Se recomienda a la entidad validar la programación restante para los siguientes trimestres con el fin de completar la meta programada. Se cumplió con la meta rezagada del primer trimestre y se desarrollaron acciones correspondientes a un 10% de la meta programada para el segundo trimestre. Dados de la siguiente manera avance acumulado de la meta de vigencia es del 60% y el avance en el cuatrienio es del 28%.</t>
  </si>
  <si>
    <t>En el Sanatorio de Agua de Dios E.S.E., la superación del binario hombre-mujer y el reconocimiento de la diversidad se abordan mediante la Política de Atención con Enfoque Diferencial. Esta política incluye los lineamientos y estrategias que el Sanatorio implementará para garantizar una atención inclusiva y diferenciada. La meta del Plan Estratégico Sectorial 2023-2026 es implementar el 100% de los lineamientos y estrategias descritos en la Resolución No. 10.39.509 del 19 de septiembre de 2022.
La implementación de estas estrategias se organiza en cuatro fases: documentación, divulgación, implementación y seguimiento con mejora continua. Cada una de estas fases ha sido asignada con el siguiente valor porcentual:
Documentación: 5% (vigencia 2023)
Divulgación: 35% (vigencia 2023-2024)
Implementación: 30% (vigencia 2025)
Seguimiento y mejora continua: 30% (vigencia 2026)
Durante el tercer trimestre de 2024, se completó al 100% la socialización de la Política de Atención con Enfoque Diferencial y, actualmente, en el Sanatorio de Agua de Dios E.S.E. ya se están implementando todos sus lineamientos. Con lo anterior, se ha alcanzado en su totalidad la meta establecida para la vigencia 2024, e incluso se ha logrado el cumplimiento de la meta correspondiente a 2025.</t>
  </si>
  <si>
    <t xml:space="preserve">De acuerdo a la información suministrada por la entidad se evidencia un avance cuantitativo de 30 y un porcentaje de cumplimiento del 100%. Se recomienda a la entidad validar la programación restante para los siguientes trimestres con el fin de completar la meta programada. Se cumplió con las metas rezagadas de los reportes de trimestres anteriores. </t>
  </si>
  <si>
    <t>El Sanatorio de Agua de Dios E.S.E. ha avanzado significativamente en la implementación de la Política de Atención con Enfoque Diferencial, la cual aborda la superación del binario hombre-mujer y el reconocimiento de la diversidad. Esta política establece los lineamientos y estrategias necesarias para garantizar una atención inclusiva y diferenciada en la institución.
Como parte del Plan Estratégico Sectorial 2023-2026, se fijó la meta de ejecutar el 100% de los lineamientos y estrategias definidos en la Resolución No. 10.39.509 del 19 de septiembre de 2022. Durante el tercer trimestre de 2024, se completó al 100% la socialización de la política en la institución, y en el cuarto trimestre de 2024, se llevó a cabo la implementación total de los lineamientos, alcanzando así el cumplimiento de la meta establecida tanto para la vigencia 2024 como para el cuatrienio.
Como parte del compromiso con la mejora continua, el Sanatorio de Agua de Dios E.S.E. continuará con el seguimiento y evaluación periódica de la implementación de la política, garantizando su sostenibilidad y efectividad en la prestación de servicios de salud con enfoque diferencial.</t>
  </si>
  <si>
    <t>De acuerdo a la información suministrada por la entidad se evidencia un  porcentaje de cumplimiento del 100%. Respecto a lo planeado para la vigencia</t>
  </si>
  <si>
    <t xml:space="preserve">El reporte no coincide con lo programado </t>
  </si>
  <si>
    <t xml:space="preserve">No se han realizado avances, por las siguientes razones:
1. En 2023 sólo adquirimos la condición de entidad adscrita, en mayo de 2023.
2. Si bien con el art. 160 de la ley 2294-23 del Plan Nacional de Desarrollo, nos otorgan la condición de adscrita, este artículo no ha tenido total cumplimiento por que al 23 de abril de 2024, no se han transferido los recursos de funcionamiento por parte del MSPS, por lo tanto, hasta no recibir los recursos como establece el artículo 160 de la mencionada ley, No es posible que el IETS se obligue a cumplir con el plan sectorial.
se aclara que los manuales que a la fecha el IETS ha realizado son con recursos propios, producto de la venta de servicios. Lo que se pretende es actualizar dichos manuales con los recursos de funcionamiento, cuando los recibamos. </t>
  </si>
  <si>
    <t>Teniendo en cuenta la información suministrada por la Entidad 
no están obligados a reportar PES en 2023, porque solo adquirieron la condición de entidad adscrita sin recibir transferencia de recursos.</t>
  </si>
  <si>
    <t xml:space="preserve">Manual de evaluaciones economicas, en proceso de revision de pares nacionales.
Si bien con el art. 160 de la ley 2294-23 del Plan Nacional de Desarrollo, nos otorgan la condición de adscrita, este artículo no ha tenido total cumplimiento por que al 23 de abril de 2024, no se han transferido los recursos de funcionamiento por parte del MSPS, por lo tanto, hasta no recibir los recursos como establece el artículo 160 de la mencionada ley, No es posible que el IETS se obligue a cumplir con el plan sectorial.
se aclara que los manuales que a la fecha el IETS ha realizado son con recursos propios, producto de la venta de servicios. Lo que se pretende es actualizar dichos manuales con los recursos de funcionamiento, cuando los recibamos. </t>
  </si>
  <si>
    <t>Para el primer trimestre la Entidad reporta el cumplimiento de un manual de evaluaciones economicas, en proceso de revision de pares nacionales, sin embargo aclara que este ha sido desarrollado con recursos propios, teniendo en cuenta que a la fecha no han recibido transferencia de recursos por parte del MSPS.</t>
  </si>
  <si>
    <t>Manual de evaluaciones economicas, en proceso de revision de pares internacionales.                                                                                                                                     Es de señalar que  el art. 160 de la ley 2294-23 del Plan Nacional de Desarrollo, nos otorgan la condición de adscrita, este artículo no ha tenido total cumplimiento por que al 26 de Julio de 2024, no se han transferido los recursos de funcionamiento por parte del MSPS, por lo tanto, hasta no recibir los recursos como establece el artículo 160 de la mencionada ley.    No es posible que el IETS se obligue a cumplir con el plan sectorial. se aclara que los manuales que a la fecha el IETS ha realizado son con recursos propios, producto de la venta de servicios. Lo que se pretende es actualizar dichos manuales con los recursos de funcionamiento, cuando los recibamos.</t>
  </si>
  <si>
    <t>Para el segundo trimestre la Entidad reporta el cumplimiento de un manual de evaluaciones economicas en proceso de revisión, desarrollado con recursos propios, teniendo en cuenta que a la fecha no han recibido transferencia de recursos de funcionamiento por parte del MSPS.</t>
  </si>
  <si>
    <t>Se ha adelantado la gestion necesaria para justificar los recursos de funcionamiento para la vigencia 2024, de tal manera que el MSPS obtenga el concepto previo de min hacienda para tranferirle recursos al rubro del IETS y poder dar cumplimiento a las actividades acordadas en el plan</t>
  </si>
  <si>
    <t>Según información reportada por el IETS a la fecha no cuentan con los recursos de funcionamiento para poder cumplir las actividades establecidas.</t>
  </si>
  <si>
    <t>4 en el cuatrenio 1 por año, se hizo 2 en el 2023 (manual de análisis de impacto presupuestal y manual de valor terapéutico), 1 en el 2024 (Manual de evaluaciones económicas) . La meta se ha cumplido y se encuentra por encima de lo esperado. Se aclara que durante el año 2023, las actividades ejecutadas se realizaron con cargo a recursos propios  por cuanto como se explicó durante el 2023 no se contó con recursos de funcionamiento en los términos del 160 de la ley 2294 de 2023, Para el 2024 sólo se contó con recursos desde el mes de octubre de 2024- Se debe precisar que la fórmula es el número de manuales metodológicos desarrollados o actualizados, se realiza dependiendo de los avances de la ciencia para el periodo determinado de tiempo y el escaneo de las necesidades del sector.
La meta del cuatrienio son 4 manuales nuevos o actualizados: 
2023: 2 manuales (nuevo o actualizado)
2024: 1 manual (nuevo o actualizado)
2025: 1 manual (nuevo o actualizado)</t>
  </si>
  <si>
    <t>Según información reportada por el IETS,  en el año 2024 cumplen con un manual de evaluaciones actualizado. A la fecha llevarían 3 manuales actualizados.</t>
  </si>
  <si>
    <t>La meta cuatrienal de desarrollo y actualización de manuales metodológicos se encuentra en cumplimiento y por encima de lo proyectado. A 2024, se han elaborado tres manuales: dos en 2023 (Análisis de Impacto Presupuestal y Valor Terapéutico) y uno en 2024 (Evaluaciones Económicas), restando solo uno para 2025.
En 2023, las actividades se financiaron con recursos propios ante la ausencia de apropiaciones presupuestales, conforme al artículo 160 de la Ley 2294 de 2023. Para 2024, los recursos solo estuvieron disponibles a partir de octubre.
El desarrollo de manuales responde a la evolución de la evidencia científica y las necesidades sectoriales, garantizando pertinencia y actualización en el marco de la planificación cuatrienal.</t>
  </si>
  <si>
    <t>Proyecto para transición de energías limpias formulado</t>
  </si>
  <si>
    <t>El proyecto de transición a energías limpias tiene como objetivo mitigar el impacto ambiental al suministrar el 20% del consumo eléctrico en la sede del Hospital Herrera Restrepo del Sanatorio de Agua de Dios ESE mediante energía fotovoltaica. Actualmente, se está llevando a cabo un estudio de viabilidad técnica, económica, legal y operativa. Se han solicitado cotizaciones a personas naturales y/o jurídicas con experiencia en la implementación de estas tecnologías para recibir asesoramiento sobre los requisitos de infraestructura, condiciones climáticas, disposición de áreas, etc., necesarios para alcanzar los objetivos del proyecto.
Dado el alcance y la complejidad del proyecto, se han programado mesas de trabajo para asegurar que el proceso de formulación sea sólido y completo, con el fin de mitigar riesgos durante su implementación.</t>
  </si>
  <si>
    <t>De acuerdo  a la Información registrada por el Sanatorio aún no se logra el cumplimiento de la meta rezagada. Se sugiere realizar programación de la meta para la vigencia que consideren según los avances que tengan planeados</t>
  </si>
  <si>
    <t>Ante el retraso en la fase de formulación del proyecto, el Sanatorio de Agua de Dios E.S.E. ha solicitado una mesa de trabajo con el Minsalud y la Gobernación de Cundinamarca para determinar la mejor manera de avanzar en la formulación del proyecto. Como resultado de esta mesa de trabajo, se establecieron actividades a ejecutar durante el segundo trimestre de 2024, las cuales deberán reportar avances a través de mesas técnicas.</t>
  </si>
  <si>
    <t xml:space="preserve">
De acuerdo a la infromación suministrada por la entidad en este trimestre no se asociaron acciones a esta actividad. Sin embargo se reitera la sugerencia de realizar una reprogramación de la meta.</t>
  </si>
  <si>
    <t>En el segundo trimestre de 2024, la empresa Enfeco inició un estudio de ingeniería de detalle, revisando la resistencia estructural de las cubiertas del Hospital Herrera Restrepo, así como un estudio de cargas y el cálculo de horas de sol al día. Además, se está llevando a cabo un estudio para determinar la viabilidad de la implementación del proyecto. Está pendiente la entrega del informe para continuar con el proceso de formulación y gestión del proyecto.</t>
  </si>
  <si>
    <t>Durante el tercer trimestre de 2024, el Sanatorio de Agua de Dios E.S.E. colaboró activamente en el suministro de la información requerida por la empresa Enfeco, que previamente realizó un estudio de ingeniería de detalle sobre la resistencia estructural de las cubiertas del Hospital Herrera Restrepo, además de un análisis de cargas y el cálculo de horas de sol al día. Sin embargo, debido a la antigüedad de la estructura de la cubierta, actualmente se evalúa la posibilidad de instalar paneles solares en una de las áreas del terreno del hospital.
La información suministrada para la formulación del proyecto incluyó el historial de facturas de energía, los planos eléctricos, la capacidad instalada y la capacidad de atención, entre otros datos relevantes.
A pesar de los avances significativos en la formulación del proyecto, el indicador está expresado como un valor absoluto, cuya evidencia es el proyecto formulado. Por esta razón, no se registran avances cuantitativos en este trimestre.</t>
  </si>
  <si>
    <t xml:space="preserve">De acuerdo a la información suministrada por la entidad se evidencia un avance cuantitativo de 0% y un porcentaje de cumplimiento del 0%. Se recomienda a la entidad validar la programación restante para los siguientes trimestres con el fin de completar las metas programadas. Se evidencia un resago de la meta.  </t>
  </si>
  <si>
    <t xml:space="preserve">La articulación con el Fondo de Energías No Convencionales y Gestión Eficiente de la Energía (FENOGE) del Ministerio de Minas y Energía ha permitido la ejecución del Proyecto Implementación de Soluciones Energéticas Integrales (SEI) en Colombia. A través de este, se llevó a cabo la instalación de un sistema de montaje fotovoltaico en el Hospital Herrera Restrepo del Sanatorio de Agua de Dios E.S.E., conformado por 223 módulos solares TSM-665DEG21C.20 (Vertex), con una capacidad de generación de hasta 117,04 kilovatios de energía.
Adicionalmente, el proyecto contempla el reemplazo de equipos de aire acondicionado, neveras y luminarias en general, contribuyendo a la eficiencia energética y a la reducción del consumo eléctrico.
De esta manera, se da por cumplida la meta rezagada de la vigencia 2023 y se culmina la meta establecida para el cuatrienio.
</t>
  </si>
  <si>
    <t xml:space="preserve">La articulación con el Fondo de Energías No Convencionales y Gestión Eficiente de la Energía (FENOGE) del Ministerio de Minas y Energía ha permitido la ejecución del Proyecto Implementación de Soluciones Energéticas Integrales (SEI) en Colombia. A través de este, se llevó a cabo la instalación de un sistema de montaje fotovoltaico en el Hospital Herrera Restrepo del Sanatorio de Agua de Dios E.S.E., conformado por 223 módulos solares TSM-665DEG21C.20 (Vertex), con una capacidad de generación de hasta 117,04 kilovatios de energía.
Adicionalmente, el proyecto contempla el reemplazo de equipos de aire acondicionado, neveras y luminarias en general, contribuyendo a la eficiencia energética y a la reducción del consumo eléctrico.
De esta manera, se da por cumplida la meta establecida  para el cuatrienio.
</t>
  </si>
  <si>
    <t xml:space="preserve">El reporte no coincide con la descripción </t>
  </si>
  <si>
    <t xml:space="preserve">Proyecto para transición de energías limpias </t>
  </si>
  <si>
    <t>Proyecto para transición de energías limpias implementado</t>
  </si>
  <si>
    <t>Para la vigencia 2023, no se registra una meta rezagada, ya que no se tenían programadas actividades para este periodo.</t>
  </si>
  <si>
    <t>Considerando el alcance del proyecto, la ejecución de las actividades programadas para la transición a energías limpias en la sede del Hospital Herrera Restrepo del Sanatorio de Agua de Dios ESE mediante energía fotovoltaica se llevará a cabo durante el tercer trimestre de 2024.</t>
  </si>
  <si>
    <t xml:space="preserve">
De acuerdo a la infromación suministrada por la entidad en este trimestre no se asociaron acciones a esta actividad.</t>
  </si>
  <si>
    <t>La fase de implementación del proyecto depende de la culminación de la fase de formulación. Por esta razón, no se registraron avances en este indicador durante el segundo trimestre.</t>
  </si>
  <si>
    <t>De acuerdo a la información suministrada por la entidad en este trimestre no se asociaron acciones a esta actividad. Sin embargo, sería importante realizar una programación adecuada de la meta.</t>
  </si>
  <si>
    <t>En el tercer trimestre de 2024, no se registraron avances en la implementación del Proyecto para la Transición a Energías Limpias. Esto se debe a que aún no se ha finalizado la formulación del proyecto, y su implementación depende de la aprobación y gestión de los recursos necesarios.</t>
  </si>
  <si>
    <t>De acuerdo a la información suministrada por la entidad en este trimestre no se asociaron acciones a esta actividad. Es importante realizar una programación adecuada de la meta.</t>
  </si>
  <si>
    <t>La articulación con el Fondo de Energías No Convencionales y Gestión Eficiente de la Energía (FENOGE) del Ministerio de Minas y Energía ha permitido la ejecución del Proyecto Implementación de Soluciones Energéticas Integrales (SEI) en Colombia. A través de este, se llevó a cabo la instalación de un sistema de montaje fotovoltaico en el Hospital Herrera Restrepo del Sanatorio de Agua de Dios E.S.E., conformado por 223 módulos solares TSM-665DEG21C.20 (Vertex), con una capacidad de generación de hasta 117,04 kilovatios de energía.
Adicionalmente, el proyecto contempla el reemplazo de equipos de aire acondicionado, neveras y luminarias en general, contribuyendo a la eficiencia energética y a la reducción del consumo eléctrico.
De esta manera, se da por cumplida la meta establecida tanto para la vigencia como para el cuatrienio.</t>
  </si>
  <si>
    <t xml:space="preserve">Se ajusto </t>
  </si>
  <si>
    <t>Fortalecimiento de las capacidades del IETS a través de la implementación del plan de modernización institucional de acuerdo con la Ley 2294 de 2023. Artículo 160</t>
  </si>
  <si>
    <t xml:space="preserve">De acuerdo con la naturaleza jurídica del IETS y la nueva condición de adscrita al Ministerio de Salud y Proteccion Social (Ley 2294 de 2023) se han adelantado reuniones con el DAFP (sector salud) para acompañamiento a la elaboración del Estudio Tecnico de diagnostico y propuesta de ajuste a la planta de personal del IETS. Lo anterior, en el marco de la naturaleza jurídica del IETS. </t>
  </si>
  <si>
    <t>La Entidad reporta un cumplimiento del 2% del plan de modernización institucional, se recomienda para los próximos trimestres adelantar gestiones que logren el cumplimiento establecido.</t>
  </si>
  <si>
    <t>Si bien el art. 160 de la ley 2294-23 del Plan Nacional de Desarrollo,  ordena la transferencia de los recursos de funcionamiento e inversión para el IETS, a la fecha 26 de julio del 2024, aun no se han transferido los recursos de funcionamiento por parte del MSPS al IETS.                                                                                                  Sin embargo se han realizados  dos (2)  mesas de trabajo con la agencia francesa que esta acompañando el proceso de modernización del sistema de salud.                                                                                                                                 Aunado a la anterior se han llevado acabo tres (3) mesas de trabajo con MSPS y MHCP para gestionar los recursos de funcionamiento e inversión del IETS, toda vez que sin los recursos de funcionamiento e inversión no es viable tener mayor avanzar con este acción estrategica.</t>
  </si>
  <si>
    <t>Según información reportada por IETS, por falta de recursos de funcionamiento, se encuentra en una imposibilidad para cumplir la meta establecida.</t>
  </si>
  <si>
    <t>De acuerdo con la información reportada por el IETS no se cumple la meta fisica ni financiera por falta de asignación de recursos de funcionamiento.</t>
  </si>
  <si>
    <t>El avance fue de 6. % por lo que hay un rezago para el año de 19%  De acuerdo con la naturaleza jurídica del IETS y la nueva condición de adscrita al Ministerio de Salud y Protección Social (Ley 2294 de 2023) se han adelantado reuniones con el DAFP (sector salud) para acompañamiento a la elaboración del Estudio Técnico de diagnóstico y propuesta de ajuste a la planta de personal del IETS. Lo anterior, en el marco de la naturaleza jurídica del IETS, sin embargo considerando que para la vigencia 2024, sólo se asignaron recursos para el funcionamiento del IETS, para los meses de octubre, noviembre y diciembre solo se logró un avance parcial de lo planeado. Ahora bien para el 2025 el panorama es igual por cuanto se verificó que el IETS no fue incluido en el decreto de liquidación del presupuesto y en ese sentido de nuevo no cuenta con recursos de funcionamiento.
Para el cuatrienio si se diera cumplimiento al artículo 160 de la ley 2294 de 2023, se podría cumplir solo el porcentaje del indicador en proporción a los recursos de funcionamiento efectivamente transferidos al IETS.</t>
  </si>
  <si>
    <t>Según la descripción de avances cumplen para el año 2024 en un 6% la meta estipulada. Se debe tener en cuenta el % de rezago para cumplir en la vigencia 2025.
Frente a esta meta es importante mencionar que es una meta del Plan Nacional de Desarrollo, por tanto es fundamental que la meta establecida para el cuatrienio sea del 100%.</t>
  </si>
  <si>
    <t xml:space="preserve">La sumatoria de la Programación da 150, el reporte de los trimestres no es coherente. Revisar </t>
  </si>
  <si>
    <t>(Recursos propios recaudados en el periodo / Total presupuesto de ingresos aprobado )*100</t>
  </si>
  <si>
    <t>Para la vigencia 2023, no se registra ninguna meta rezagada, ya que se cumplieron cabalmente todas las metas establecidas.</t>
  </si>
  <si>
    <t>El Sanatorio de Agua de Dios ESE se ha propuesto alcanzar un porcentaje de apalancamiento con recursos propios del 20.8% al finalizar la vigencia 2024. Hasta el 31 de marzo de 2024, este porcentaje era del 14.4%. Se espera alcanzar la meta mediante el aumento de la venta de servicios, proyectada a aumentar debido a los nuevos convenios contractuales firmados con diferentes EAPB.</t>
  </si>
  <si>
    <t>De acuerdo a la infromación suministrada por la entidad se evidencia un avance cuantitativo de 14,4 y un porcentaje de cumplimiento del 69,2%.  Se recomienda a la entidad validar la programacion restante para los siguientes trimestres con el fin de completar la meta programada por la entidad.</t>
  </si>
  <si>
    <t>El Sanatorio de Agua de Dios ESE se ha propuesto alcanzar un porcentaje de apalancamiento con recursos propios del 20.8% al finalizar la vigencia 2024. Al 30 de mayo de 2024, este porcentaje se sitúa en el 15.28%. Se espera alcanzar la meta mediante el incremento en la venta de servicios, proyectado gracias a los nuevos convenios contractuales firmados con diferentes EAPB.</t>
  </si>
  <si>
    <t>De acuerdo a la información suministrada por la entidad se evidencia un avance cuantitativo de 15,28 y un porcentaje de cumplimiento del 72,8%. Se recomienda a la entidad validar la programación restante para los siguientes trimestres con el fin de completar la meta programada por la entidad.</t>
  </si>
  <si>
    <t>El Sanatorio de Agua de Dios E.S.E. se ha propuesto alcanzar un porcentaje de apalancamiento con recursos propios del 20.8% al finalizar la vigencia 2024. Con corte a 31 de agosto de 2024, este porcentaje se sitúa en el 16.56%. Se espera alcanzar la meta mediante un incremento en la venta de servicios, proyectado gracias a los nuevos convenios contractuales firmados con diferentes EAPB.</t>
  </si>
  <si>
    <t>De acuerdo a la información suministrada por la entidad se evidencia un avance cuantitativo de 15,56 y un porcentaje de cumplimiento del 79,6%. Se recomienda a la entidad validar la programación restante para los siguientes trimestres con el fin de completar la meta programada por la entidad.</t>
  </si>
  <si>
    <t>El indicador Porcentaje de Apalancamiento del Presupuesto con Recursos Propios alcanzó un 18,89% en la vigencia 2024, quedando muy cerca de la meta establecida del 20,8%. Con base en este resultado, para la vigencia 2025 se implementarán estrategias adicionales que permitan aumentar el porcentaje de apalancamiento con recursos propios, con el fin de cumplir al 100% con las metas establecidas y fortalecer la sostenibilidad financiera de la entidad.</t>
  </si>
  <si>
    <t>DE acuerdo coon lo reportado por la entidad, se obtiene un cumplimiento del 91%, sin embargo relacionan la implementación de  estrategias  adicionales en 2025 que permitan aumentar el porcentaje de apalancamiento con recursos propios, con el fin de cumplir al 100% con las metas establecidas y fortalecer la sostenibilidad financiera de la entidad.</t>
  </si>
  <si>
    <t xml:space="preserve">Lo reportado no coincide con la descripción </t>
  </si>
  <si>
    <t>Porcentaje de servicios actualizados en el portafolio de servicios de la ESE</t>
  </si>
  <si>
    <t xml:space="preserve">Número total de servicios actualizados en RESP y el portafolio de la entidad /Número de servicios prestados en la entidad </t>
  </si>
  <si>
    <t>&gt;=96%</t>
  </si>
  <si>
    <t>&gt;=98%</t>
  </si>
  <si>
    <t>&gt;=99%</t>
  </si>
  <si>
    <t>Para el primer trimestre de la vigencia 2024 el Sanatorios de Agua de Dios ESE realizó mesas de trabajo internas para establecer los servicios de salud intramural necesarios para abastecer la demanda de la población del municipio de Agua de Dios de acuerdo al nivel de complejidad y los recursos técnicos científicos de la institución. Teniendo en cuenta lo anterior, actualmente se cuenta con 17 servicios habilitados y actualizados en el registro especial de prestadores de salud REPS. En vista de lo anterior, no se reprograma ninguna meta rezagada, ya que las necesidades de servicios varían de una vigencia a otra y los servicios establecidos en el periodo 2023 no son compensables.</t>
  </si>
  <si>
    <t>De acuerdo a la información registrada por el Sanatorio no aplica la ejecución de metas rezagadas en tanto a que los servicios prestados ya no son reemplazables</t>
  </si>
  <si>
    <t>Durante el primer trimestre de 2024, el Sanatorio de Agua de Dios ESE llevó a cabo mesas de trabajo internas para establecer los servicios de salud intramurales necesarios para satisfacer la demanda de la población del municipio de Agua de Dios, teniendo en cuenta el nivel de complejidad y los recursos técnicos y científicos de la institución. Como resultado, actualmente se cuenta con 17 servicios habilitados y actualizados en el Registro Especial de Prestadores de Salud (REPS).</t>
  </si>
  <si>
    <t>De acuerdo a la infromación suministrada por la entidad se evidencia un avance cuantitativo de 100%  y un porcentaje de cumplimiento del 100%. de acuerdo a la meta programada por la entidad.</t>
  </si>
  <si>
    <t>Actualización de Servicios en el REPS - Vigencia 2024
Cumplimiento de la Meta
La meta de actualización de servicios en el REPS para la vigencia 2024 se cumplió al 100% durante el primer trimestre de 2024. Sin embargo, el Sanatorio de Agua de Dios E.S.E. constantemente realiza procesos de registro de novedades en el REPS.
Actividades del Segundo Trimestre de 2024
Durante el segundo trimestre de 2024, el Sanatorio de Agua de Dios E.S.E. llevó a cabo mesas de trabajo internas con los siguientes objetivos:
Establecimiento de Servicios Intramurales
Determinar los servicios de salud intramurales necesarios para satisfacer la demanda de la población del municipio de Agua de Dios, considerando el nivel de complejidad y los recursos técnicos y científicos de la institución.
Resultados
Actualmente, se cuenta con 17 servicios habilitados y actualizados en el Registro Especial de Prestadores de Salud (REPS).
Cierre Temporal
Debido a la baja demanda, se realizó el cierre temporal del servicio de Endodoncia.
Incremento de Oferta
Debido a la alta demanda, se aumentó la oferta de horas para la prestación del servicio de psicología.</t>
  </si>
  <si>
    <t xml:space="preserve">De acuerdo a la información suministrada por la entidad se evidencia un avance cuantitativo de 0% y un porcentaje de cumplimiento del 100%. de acuerdo a la meta programada por la entidad. Durante el segundo semestre se realizaron actividades de Actualización de Servicios en el REPS - Vigencia 2024
</t>
  </si>
  <si>
    <t>La meta de actualización de servicios en el REPS para la vigencia 2024 se cumplió al 100% durante el primer trimestre del año. No obstante, el Sanatorio de Agua de Dios E.S.E. continúa realizando de manera constante el registro de novedades en el REPS.
Actualmente, se encuentran habilitados y actualizados los siguientes 15 servicios en el Registro Especial de Prestadores de Salud (REPS):
• Laboratorio Clínico
• Toma de Muestras de Laboratorio Clínico
• Servicio Farmacéutico
• Fisioterapia
• Imágenes Diagnósticas - Ionizantes
• Toma de Muestras de Cuello Uterino y Ginecológicas
• Atención del Parto
• Urgencias
• Transporte Asistencial Básico
• Enfermería
• Medicina General
• Odontología General
• Psicología
• Vacunación
• Hospitalización Adultos</t>
  </si>
  <si>
    <t xml:space="preserve">De acuerdo a la información suministrada por la entidad se evidencia un avance cuantitativo de 100% y un porcentaje de cumplimiento del 100%. de acuerdo a la meta programada por la entidad. Se realizaron actividades de Actualización de Servicios en el REPS - Vigencia 2024
</t>
  </si>
  <si>
    <t>La meta de actualización de servicios en el Registro Especial de Prestadores de Salud (REPS) para la vigencia 2024 se cumplió al 100% durante el primer trimestre del año. No obstante, el Sanatorio de Agua de Dios E.S.E. continúa registrando novedades de manera constante en el REPS, garantizando la actualización permanente de su portafolio de servicios.
Actualmente, se encuentran habilitados y actualizados los siguientes 16 servicios:
Laboratorio Clínico
Toma de Muestras de Laboratorio Clínico
Servicio Farmacéutico
Fisioterapia
Imágenes Diagnósticas - Ionizantes
Toma de Muestras de Cuello Uterino y Ginecológicas
Atención del Parto
Urgencias
Transporte Asistencial Básico
Enfermería
Medicina General
Odontología General
Psicología
Vacunación
Hospitalización para Adultos
Nutrición y Dietética</t>
  </si>
  <si>
    <t>No hay actividad progamada para 2024.</t>
  </si>
  <si>
    <t xml:space="preserve">
Implementar estrategias que contribuyan a la disminución de complicaciones asociadas a la morbilidad en los grupos poblacionales priorizados en el territorio de influencia del Sanatorio de Agua de Dios</t>
  </si>
  <si>
    <t>Estrategias para la disminución de complicaciones asociadas a la morbilidad.</t>
  </si>
  <si>
    <t>Número de estrategias implementadas.</t>
  </si>
  <si>
    <t>Para la vigencia 2024, el Sanatorio de Agua de Dios ESE articuló la estrategia de divulgación con el Programa de Cultura de la Salud. Mensualmente, se realizan actividades para promover y mantener la salud, reduciendo las complicaciones asociadas a las enfermedades. En enero, se enfocó en la salud infantil y vacunación con jornadas intramurales y extramurales, charlas educativas y talleres lúdicos. Febrero se dedicó a la prevención del cáncer de seno con el consultorio rosa para tamizajes y educación. Marzo abordó la prevención de enfermedades crónicas con jornadas de valoración y seguimiento por un equipo interdisciplinario, junto con talleres y otras actividades.</t>
  </si>
  <si>
    <t>De acuerdo a la infromación suministrada por la entidad se evidencia un avance cuantitativo de 1 y un porcentaje de cumplimiento del 100%. de acuerdo a la meta programada por la entidad.</t>
  </si>
  <si>
    <t>Implementación de Estrategia para la Disminución de Complicaciones Asociadas a la Morbilidad - Vigencia 2024
Meta para 2024
Implementar una (1) estrategia para la disminución de complicaciones asociadas a la morbilidad.
Primer Trimestre de 2024
Durante el primer trimestre de 2024, se logró la implementación de la estrategia denominada “Programa Cultura de Salud”. Este programa tiene como eje principal la promoción y mantenimiento de la salud a través de la educación en hábitos de vida saludable, autocuidado y otros aspectos clave que permiten disminuir las complicaciones asociadas a la morbilidad.
Plan de Acción
El programa realiza mensualmente actividades educativas y lúdicas con los grupos de valor. A continuación, se describen las actividades desarrolladas durante el segundo trimestre de 2024:
Abril - Mes de la Infancia
Enfoque: Salud infantil y vacunación.
Actividades: Jornadas intramurales y extramurales, charlas educativas y talleres lúdicos en el marco de la jornada nacional de vacunación.
Mayo - Prevención de Enfermedades Crónicas
Enfoque: Prevención de enfermedades crónicas.
Actividades: Jornadas de valoración y seguimiento por un equipo interdisciplinario, junto con talleres y otras actividades relacionadas.
Junio - Mes de la Familia
Enfoque: Prevención del cáncer de seno.
Actividades: El "Consultorio Rosa" ofreció tamizajes y educación sobre la enfermedad.</t>
  </si>
  <si>
    <t xml:space="preserve">De acuerdo a la información suministrada por la entidad se evidencia un avance cuantitativo de 0 y un porcentaje de cumplimiento del 100%. de acuerdo a la meta programada por la entidad.
Según la entidad se logró en el primer trimestre se cumplió con la meta rezagada mediante la implementación de la estrategia denominada “Programa Cultura de Salud”.  Para el segundo semestre realizan mensualmente actividades educativas y lúdicas. 
</t>
  </si>
  <si>
    <t>Vigencia 2024 - Implementación del "Programa Cultura de Salud"
El Sanatorio de Agua de Dios E.S.E. estableció como meta para la vigencia 2024 implementar una estrategia para la disminución de complicaciones asociadas a la morbilidad, meta que ya se ha cumplido al 100%. Para ello, se diseñó e implementó el "Programa Cultura de Salud", cuyo eje principal es la promoción y el mantenimiento de la salud mediante la educación en hábitos de vida saludable, autocuidado y otros aspectos clave para reducir las complicaciones asociadas a la morbilidad. El programa realiza mensualmente actividades educativas y lúdicas con los grupos de interés.
A continuación, se describen las actividades desarrolladas durante la vigencia 2024:
Enero – Salud Infantil:
Enfoque en la salud infantil y vacunación. Se realizaron jornadas intramurales y extramurales, charlas educativas y talleres lúdicos.
Febrero – Consultorio Rosa:
Prevención del cáncer de seno a través del "Consultorio Rosa", que ofreció tamizajes y educación sobre la enfermedad.
Marzo – Talleres de Prevención:
Prevención de enfermedades crónicas. Se llevaron a cabo jornadas de valoración y seguimiento por un equipo interdisciplinario, junto con talleres y otras actividades educativas.
Abril - Mes de la Infancia:
Enfoque en la salud infantil y vacunación, con actividades intramurales y extramurales, charlas educativas y talleres lúdicos, en el marco de la jornada nacional de vacunación.
Mayo - Prevención de Enfermedades Crónicas:
Continuación de la prevención de enfermedades crónicas, con jornadas de valoración y seguimiento por un equipo interdisciplinario, junto con talleres relacionados.
Junio - Mes de la Familia:
Prevención del cáncer de seno. El "Consultorio Rosa" ofreció nuevamente tamizajes y educación sobre la enfermedad.
Julio – Salud Mental y Actividad Física:
Charlas educativas sobre salud mental y actividad física dirigidas a la población.
Agosto – Lactancia Materna:
Charlas y sesiones educativas sobre lactancia materna. Además, se realizó una jornada de salud de la mujer, con la participación de 91 pacientes para consultas de seno y toma de citologías.
Septiembre – Ruta Maternoperinatal:
Actividades enfocadas en la captación para la consulta preconcepcional y una feria del servicio centrada en la prevención de enfermedades de transmisión sexual (ETS) y la seguridad del paciente.</t>
  </si>
  <si>
    <t xml:space="preserve">De acuerdo a la información suministrada por la entidad se evidencia un avance cuantitativo de 100% y un porcentaje de cumplimiento del 100%. de acuerdo a la meta programada por la entidad.
la enidad reporta un desarrollo de actividades educativas y lúdicas. 
</t>
  </si>
  <si>
    <t>Vigencia 2024 - Implementación del "Programa Cultura de Salud"
El Sanatorio de Agua de Dios E.S.E. estableció como meta para la vigencia 2024 implementar una estrategia para la disminución de complicaciones asociadas a la morbilidad, meta que ya se ha cumplido al 100%. Para ello, se diseñó e implementó el "Programa Cultura de Salud", cuyo eje principal es la promoción y el mantenimiento de la salud mediante la educación en hábitos de vida saludable, autocuidado y otros aspectos clave para reducir las complicaciones asociadas a la morbilidad. El programa realiza mensualmente actividades educativas y lúdicas con los grupos de interés.
A continuación, se describen las actividades desarrolladas durante la vigencia 2024:
Enero – Salud Infantil:
Enfoque en la salud infantil y vacunación. Se realizaron jornadas intramurales y extramurales, charlas educativas y talleres lúdicos.
Febrero – Consultorio Rosa:
Prevención del cáncer de seno a través del "Consultorio Rosa", que ofreció tamizajes y educación sobre la enfermedad.
Marzo – Talleres de Prevención:
Prevención de enfermedades crónicas. Se llevaron a cabo jornadas de valoración y seguimiento por un equipo interdisciplinario, junto con talleres y otras actividades educativas.
Abril - Mes de la Infancia:
Enfoque en la salud infantil y vacunación, con actividades intramurales y extramurales, charlas educativas y talleres lúdicos, en el marco de la jornada nacional de vacunación.
Mayo - Prevención de Enfermedades Crónicas:
Continuación de la prevención de enfermedades crónicas, con jornadas de valoración y seguimiento por un equipo interdisciplinario, junto con talleres relacionados.
Junio - Mes de la Familia:
Prevención del cáncer de seno. El "Consultorio Rosa" ofreció nuevamente tamizajes y educación sobre la enfermedad.
Julio – Salud Mental y Actividad Física:
Charlas educativas sobre salud mental y actividad física dirigidas a la población.
Agosto – Lactancia Materna:
Charlas y sesiones educativas sobre lactancia materna. Además, se realizó una jornada de salud de la mujer, con la participación de 91 pacientes para consultas de seno y toma de citologías.
Septiembre – Ruta Maternoperinatal:
Actividades enfocadas en la captación para la consulta preconcepcional y una feria del servicio centrada en la prevención de enfermedades de transmisión sexual (ETS) y la seguridad del paciente.
Octubre – Consultorio Rosa:
Prevención del cáncer de seno a través del "Consultorio Rosa", que ofreció tamizajes y educación sobre la enfermedad.
Noviembre – Higiene Oral y Hábitos de Vida Saludable:
Charlas y sesiones educativas sobre higiene oral y hábitos de vida saludable.
Diciembre – Fiebre Amarilla:
Charlas y sesiones educativas sobre fiebre amarilla y la importancia de la vacunación como medida de prevención para evitar la enfermedad.</t>
  </si>
  <si>
    <t xml:space="preserve">Lo reportando no coincide con la descripción </t>
  </si>
  <si>
    <t>Autoevaluación en el Sistema Unico de Acreditación (comparativo año anterior)</t>
  </si>
  <si>
    <t>Resultado de la autoevaluación en el Sistema Unico de Acreditación (comparativo año anterior)</t>
  </si>
  <si>
    <t>La autoevaluación en el sistema único de acreditación comparativa entre vigencias se llevará a cabo en el último trimestre de la vigencia 2024. Por lo tanto, no se registran avances en el cumplimiento de esta actividad hasta el momento. No obstante, desde el área de calidad del Sanatorio de Agua de Dios ESE, se continúa con el despliegue de las estrategias establecidas para fortalecer las capacidades organizacionales, con el objetivo de mejorar los resultados de la autoevaluación del sistema único de acreditación.</t>
  </si>
  <si>
    <t>De acuerdo a la información suministrada por la entidad en este trimestre no se asociaron acciones ni activiades para esta actividad.</t>
  </si>
  <si>
    <t>De acuerdo a la información suministrada por la entidad en este trimestre no se asociaron acciones ni avances para esta actividad dado que se llevara a cabo en el último trimestre.</t>
  </si>
  <si>
    <t>El promedio de calificación de los Grupos de Estándares de Acreditación, obtenido tras realizar la autoevaluación, es de 1.5 puntos, lo que evidencia un avance significativo en el cumplimiento de los estándares de acreditación según la resolución 5059/19. Con este resultado, se logra completar al 100% la meta establecida para la vigencia 2024. Sin embargo, la alta dirección continúa trabajando en la mejora continua, con el objetivo de brindar atenciones más seguras y de calidad a los usuarios y sus familias cada día.</t>
  </si>
  <si>
    <t>De acuerdo a la información suministrada por la entidad se reportó un avance cuantitativo de 1,5% y un porcentaje de cumplimiento del 100%. Se logró completar al 100% la meta establecida para la vigencia 2024.</t>
  </si>
  <si>
    <t>El promedio de calificación de los Grupos de Estándares de Acreditación, obtenido tras la autoevaluación, alcanzó 1.5 puntos, evidenciando un avance significativo en el cumplimiento de los requisitos establecidos en la Resolución 5059 de 2019. Con este resultado, se cumple al 100% la meta fijada para la vigencia 2024. No obstante, la alta dirección mantiene su compromiso con la mejora continua, fortaleciendo la seguridad y calidad en la atención para beneficio de los usuarios y sus familias.</t>
  </si>
  <si>
    <t>2. . Avanzar en los procesos de laboralización con estabilidad, formalización, dignificación, formación permanente y protección de la salud en el trabajo.</t>
  </si>
  <si>
    <t xml:space="preserve">Implementar el plan de transformación institucional de acuerdo con la Ley 2291 de 2023.  </t>
  </si>
  <si>
    <t>25% de cumplimiento del plan de transformación institucional de acuerdo con el cronograma
(2 actividades ejecutadas / 8 actividades programadas)
Durante el I trimestre se elaboró y Código de gobierno corporativo y Estatuto de contratación los cuales fueron aprobados por el Consejo Directivo del INC. 
Se encuentra en proceso revisión y elaboración de la Reglamentación del régimen laboral del INC, los Decretos de estructura organizacional y funciones INC, Decreto planta personal y Decreto nomenclatura. Adicionalmente, la creación del Fondo Especial para la Investigación y la Reglamentación fondo especial para la investigación.
Es importante mencionar que este plan con su respectivo cronograma se encuentra en proceso de revisión y actualización por parte del INC, por lo que está sujeto a futuras  modificaciones.</t>
  </si>
  <si>
    <t>De acuerdo con la información de la entidad, se ha avanzado en la programación para el año 2024 y llevan a primer trimestre el 25%, que corresponde a 83.33% de la meta.</t>
  </si>
  <si>
    <r>
      <rPr>
        <b/>
        <sz val="10"/>
        <color theme="1"/>
        <rFont val="Calibri"/>
        <family val="2"/>
        <scheme val="minor"/>
      </rPr>
      <t>38% de cumplimiento del plan de transformación institucional de acuerdo con el cronograma</t>
    </r>
    <r>
      <rPr>
        <sz val="10"/>
        <color theme="1"/>
        <rFont val="Calibri"/>
        <family val="2"/>
        <scheme val="minor"/>
      </rPr>
      <t xml:space="preserve">
(3 actividades ejecutadas / 8 actividades programadas)
Durante el I semestre se elaboró el Código de gobierno corporativo y Estatuto de contratación los cuales fueron aprobados por el Consejo Directivo del INC. Adicionalmente, en sesión de Consejo Directivo del mes de junio de 2024 fue aprobada la creación del Fondo Especial para la Investigación.
Se encuentra en proceso revisión y elaboración de la Reglamentación del régimen laboral del INC, los Decretos de estructura organizacional y funciones INC, Decreto planta personal y Decreto nomenclatura. Adicionalmente, la Reglamentación fondo especial para la investigación.
Es importante mencionar que este plan con su respectivo cronograma se encuentra en proceso de revisión y actualización por parte del INC, por lo que está sujeto a futuras  modificaciones.
Fuente. Subdirección General de Gestión Administrativa y Financiera</t>
    </r>
  </si>
  <si>
    <t>44% de cumplimiento del plan de transformación institucional de acuerdo con el cronograma
(4 actividades ejecutadas / 9 actividades programadas)
Durante el III trimestre se logró la viabilidad finciera por parte del Ministerio de Hacienda.
Continúa en proceso la elaboración del Reglamentación régimen laboral, los Decretos estructura organizacional y funciones INC, planta de personal y nomenclatura. De igual forma, la Reglamentación interna para el investigador.
 Fuente. Subdirección Administrativa y Financiera</t>
  </si>
  <si>
    <t>44% de cumplimiento del plan de transformación institucional de acuerdo con el cronograma
(4 actividades ejecutadas / 9 actividades programadas)
Continúa en proceso la elaboración del Reglamentación régimen laboral, los Decretos estructura organizacional y funciones INC, planta de personal. De igual forma, la Reglamentación interna para el investigador.
 Fuente. Subdirección Administrativa y Financiera</t>
  </si>
  <si>
    <t xml:space="preserve">Porcentaje de disminución de la prevalencia de la enfermedad de Hansen en los territorios de cobertura del Sanatorio de Agua de Dios </t>
  </si>
  <si>
    <t>(No. de pacientes del programa lepra sin aumento en su  grado de discapacidad  / Total pacientes del programa lepra)  x 100</t>
  </si>
  <si>
    <t>Hasta el 31 de marzo de 2024, el Sanatorio de Agua de Dios ESE contaba con 738 pacientes con secuelas de Hansen, a quienes se les realiza seguimiento para evaluar su estado de discapacidad. Dado que la mayoría de los pacientes con Hansen a los que se les está haciendo seguimiento son personas mayores (de 60 años o más), algunos han fallecido, lo que ha resultado en una disminución del 1.5% en el número total de pacientes seguidos en comparación con el trimestre anterior. Sin embargo, durante el primer trimestre de 2024, el 97% de los pacientes a los que se les está haciendo seguimiento no han experimentado un aumento en su grado de discapacidad.
Pacientes Grado 0: 135
Pacientes Grado 1: 159
Pacientes Grado 2: 444
Pacientes Total: 738</t>
  </si>
  <si>
    <t>De acuerdo a la información suministrada por la entidad se evidencia un avance cuantitativo de 97 y un porcentaje de cumplimiento del 132,87%. de acuerdo a la meta programada por la entidad.
Se sugiere realizar una revisió de la programación de la meta para ver la posibilidad de ajustarla.</t>
  </si>
  <si>
    <t xml:space="preserve">Hasta el 30 de junio de 2024, el Sanatorio de Agua de Dios ESE contaba con 738 pacientes con secuelas de Hansen, a quienes se les realiza seguimiento para evaluar su estado de discapacidad. Durante el segundo trimestre de 2024, el 100% de los pacientes a los que se les está haciendo seguimiento no han experimentado un aumento en su grado de discapacidad. Pacientes 
Grado 0: 135 Pacientes 
Grado 1: 159 Pacientes 
Grado 2: 444 
Pacientes Total: 738
</t>
  </si>
  <si>
    <t xml:space="preserve">De acuerdo a la información suministrada por la entidad se evidencia un avance cuantitativo de 100% y un porcentaje de cumplimiento del 100%. de acuerdo a la meta programada por la entidad. Se presentan acciones realizadas por la entidad para el cumplimiento de la meta. </t>
  </si>
  <si>
    <t>Durante el tercer trimestre de 2024, se realizó la valoración de 146 pacientes del programa de lepra del Sanatorio de Agua de Dios E.S.E. Como resultado de esta evaluación, todos los pacientes conservaron su grado de discapacidad, logrando así un 100% de mantenimiento en los niveles de discapacidad.</t>
  </si>
  <si>
    <t xml:space="preserve">De acuerdo a la información suministrada por la entidad se realizo la valoración de 146 pacientes. logrando el cumplimiento del 100%  de la meta programada por la entidad. </t>
  </si>
  <si>
    <t>A través del programa de Lepra del Sanatorio de Agua de Dios E.S.E., se realiza seguimiento al grado de discapacidad de los pacientes con secuelas por la enfermedad de Hansen o lepra. Para ello, anualmente se lleva a cabo la valoración de los pacientes con el fin de determinar si se evidencia un aumento en su grado de discapacidad.
Durante la vigencia 2024, se valoraron 738 pacientes del programa y se realizó un seguimiento trimestral a aquellos cuya evaluación indicaba riesgo de incremento en su grado de discapacidad. El cierre de la vigencia muestra que el 99% de los pacientes han mantenido su condición, superando así la meta establecida para el periodo.
Este resultado se debe a las estrategias implementadas en el Sanatorio de Agua de Dios E.S.E., entre las cuales se destacan la realización de curaciones a domicilio, terapia y rehabilitación física, promoción de hábitos de vida saludable, suministro de dietas adecuadas según los requerimientos de cada paciente (aplicable a los pacientes albergados), así como la organización de actividades lúdico-recreativas y culturales, entre otras.</t>
  </si>
  <si>
    <t>Lo reportado no coincide con la descripción del</t>
  </si>
  <si>
    <t xml:space="preserve">Porcentaje de disminución de la incidencia de la enfermedad de Hansen en los territorios de cobertura del Sanatorio de Agua de Dios </t>
  </si>
  <si>
    <t>(No. de convivientes del programa lepra diagnosticados con la enfermedad  / Total convivientes del programa lepra)  x 100</t>
  </si>
  <si>
    <t>A pesar de las limitaciones administrativas por la suspensión de contratos de prestación de servicios de salud a la EPS Famisanar, el Sanatorio de Agua de Dios E.S.E. sigue brindando seguimiento a aproximadamente 700 pacientes Hansen. Siguiendo las directrices para combatir la lepra, ha destinado recursos propios para la búsqueda de convivientes de pacientes Hansen. Se calculó una muestra estadística de 100 pacientes índices del Programa Lepra y se proyecta buscar y valorar a 200 convivientes durante el año 2024, con una relación de 2:1 entre convivientes y pacientes. En el primer trimestre de 2024, se valoraron 32 convivientes, sin diagnosticarse ningún caso de lepra, manteniendo la tasa de incidencia en el cero por ciento.</t>
  </si>
  <si>
    <t xml:space="preserve">De acuerdo a la información suministrada por la entidad se evidencia un avance cuantitativo de 0 y un porcentaje de cumplimiento del 0%. esto debido a que no se encontraroin casos nuevos que reporten enferemedad de hamsen </t>
  </si>
  <si>
    <t>A pesar de las limitaciones administrativas por la suspensión de contratos de prestación de servicios de salud a la EPS Famisanar, el Sanatorio de Agua de Dios E.S.E. sigue brindando seguimiento a aproximadamente 700 pacientes Hansen. Siguiendo las directrices para combatir la lepra, ha destinado recursos propios para la búsqueda de convivientes de pacientes Hansen. Se calculó una muestra estadística de 100 pacientes índices del Programa Lepra y se proyecta buscar y valorar a 200 convivientes durante el año 2024, con una relación de 2:1 entre convivientes y pacientes. En el primer trimestre de 2024, se valoraron 70 convivientes, sin diagnosticarse ningún caso de lepra, manteniendo la tasa de incidencia en el cero por ciento.</t>
  </si>
  <si>
    <t>De acuerdo con la información suministrada por la entidad se evidencia un avance cuantitativo de 0 y un porcentaje de cumplimiento del 100%. esto debido a que se brinda seguimiento a pacientes y convivientes, sin que aumente o se diagnostiquen casos de lepra.</t>
  </si>
  <si>
    <t>Durante el tercer trimestre de 2024, se realizó la valoración de 67 convivientes de pacientes del programa de lepra del Sanatorio de Agua de Dios E.S.E. Como resultado de esta evaluación, ningún conviviente fue diagnosticado con la enfermedad de Hansen, lo que mantiene la incidencia de la enfermedad en 0%.</t>
  </si>
  <si>
    <t>De acuerdo con la información suministrada por la entidad se evidencia un avance de cumplimiento del 67%. esto debido a que se brinda seguimiento a pacientes y convivientes, sin que aumente o se diagnostiquen casos de lepra.</t>
  </si>
  <si>
    <t>A través del programa de Lepra del Sanatorio de Agua de Dios E.S.E., se lleva a cabo la búsqueda de convivientes para identificar posibles casos de incidencia de lepra y realizar un diagnóstico oportuno de la enfermedad.  
Durante la vigencia 2024, se identificaron y valoraron 216 convivientes de pacientes del programa, de los cuales ninguno fue diagnosticado con lepra, lo que permitió mantener el porcentaje de incidencia en 0% y cumplir con la meta establecida para el periodo.</t>
  </si>
  <si>
    <t>De acuerdo a la información suministrada por la entidad se muestra que el 99% de los pacientes han mantenido su condición, superando así la meta establecida para el periodo</t>
  </si>
  <si>
    <t>3.. Garantizar acceso oportuno a los medicamentos y tecnología a todos los habitantes del territorio nacional.</t>
  </si>
  <si>
    <t>Generar investigación y desarrollo e innovación en medicamentos biotecnológicos, de acuerdo al cumplimiento e implementación  del CONPES 4129 del 2023.</t>
  </si>
  <si>
    <t>Durante el I trimestre de 2024: Se reestructuró el Proyecto lo cual genera un nuevo alcance y horizonte redefiniendo el proyecto así: Proyecto 19990300219 DISEÑO E IMPLEMENTACIÓN DEL PROGRAMA DE DESARROLLO  Y PRODUCCION SEMIINDUSTRIAL DE MEDICAMENTOS  BIOTECNOLÓGICOS EN EL INC  y se dividió el brazo de Fitoterapéuticos así: Proyecto  19990300231 DISEÑO E IMPLEMENTACIÓN DEL PROGRAMA DE PRODUCCIÓN DE PRODUCTOS FITOTERAPÉUTICOS Y PREPARACIONES MAGISTRALES A BASE DE CANNABIS MEDICINAL Y OTRAS ESPECIES VEGETAL EN EL INSTITUTO NACIONAL DE CANCEROLOGIA.
Adicionalmente, en el componente de Infraestructura se suscribió el Contrato Nro. 607 de 2023  para la Construcción del Laboratorio de Investigación de Biotecnológicos y en el componente de tecnología se suscribió el Contrato Nro. 641 de 2023  para la adquisición del Sistema de Producción de Biotecnológicos.
Para este periodo recurso ejecutado fue de $289.998.182 y lo planificado es de $10.195.040.202. Para un avance del 3% que corresponde efectivamente a la contratación del Talento Humano de (Enero - Abril) .
Este indicador es acumulativo durante el año 2024.
Fuente. Oficina Asesora de Planeación - Proyectos.</t>
  </si>
  <si>
    <t xml:space="preserve">La Entidad registra las acciones adelantadas y los ajustes realizados para atender la meta </t>
  </si>
  <si>
    <t xml:space="preserve">
Durante el II trimestre de 2024, se adelantaron las siguientes actividades: 
- Desarrollo de la Ingeniería Básica para el nuevo alcance del proyecto.
Del componente de infraestructura se suscribió el contrato No. 0607 de 2023 se ha desembolsado a la fiducia el anticipo por $8.203 millones, 62% del valor del contrato, y se ha ejecutado el primer hito de pago por $2.215 millones para una ejecución presupuestal del 16.7%. Actualmente se está desarrollando la ingeniería de detalle para iniciar la construcción de los laboratorios de biotecnología en agosto de 2024.
- Desarrollo supervisión farmacéutica contrato 0219 de 2024 se ha llevado a cabo el 50% de las actividades equivalente a $117.5 millones.
- Trámite de adjudicación del contrato de estudio de mercado regional sobre anticuerpos monoclonales.
- Presupuesto  $ 23. 285 millones de pesos  se presenta una ejecucion del $ 1.349 millones es de aclarar que el Proyecto tuvo una adición de recursos en el mes de abril , lo que incremente la apropiación.
Este indicador es acumulativo durante el año 2024.
Fuente. Oficina Asesora de Planeación - Proyectos.</t>
  </si>
  <si>
    <t>De acuerdo con la información de la entidad, se ha cumplido con el 28% de la programación de la actividad.</t>
  </si>
  <si>
    <t>Durante el III trimestre de 2024, se adelantaron las siguientes actividades:
- A lo largo del periodo el consorcio y el equipo técnico realizan en conjunto ajustes a la ingeniería básica previamente entregada por el INC al consorcio. Dentro de los ajustes propuestos está la ampliación del laboratorio de desarrollo analítico, se ubicará en el segundo con el área de microbiología y el tercer piso con el área de fisicoquímica.
El consorcio realiza un levantamiento arquitectónico, proceso de medición y registro de las características físicas del área que será intervenida con sus elementos constructivos actuales.
El consorcio envía planos de para aprobación, con el objetivo de continuar con el diseño ejecutivo del proyecto de infraestructura ajustado. 
- Se realiza la contratación No. 0354-2024 del Estudio de Mercado de Anticuerpos Monoclonales Biosimilares para Colombia con perspectiva en América Latina. 
- Se realizaron la elaboración, revisión y ajustes de los estudios previos para la contratación de los siguientes servicios especializados: 
1. Desarrollo de una línea celular para la producción de Rituximab, que incluye la fabricación de bancos celulares de investigación y trabajo (RCB, MCB) para la producción del anticuerpo monoclonal Rituximab. 
2. Desarrollo de procesos productivos y analíticos, así como la transferencia tecnológica al INC. 
3. Adquisición de equipamiento primario. 
4. Adquisición de equipamiento secundario y complementario. 
5. Servicios profesionales especializados en ingeniería farmacéutica. 
Durante este periodo, no fue posible concretar la contratación de la línea celular debido a los retos administrativos asociados con la contratación internacional del proponente tecnológico. En particular, el requerimiento de arbitraje internacional requiere la consulta a la Agencia Nacional de Defensa Jurídica del Estado (ANDJE), un hito crítico en el proyecto. Este paso es esencial para poder continuar con la contratación de los ítems 2, 3 y 4. 
- Actualmente se cuenta con el Profesional categoría III Nivel 1 (prestación de servicios) contrato 033 de 2024. 
Se continua con le ejecución del contrato a través del aliado estratégico Gold RH, de 2 profesionales especializados, cuyo ingreso se realizó el 15 de enero de 2024:  
-Profesional especializado responsable de Producción. 
- Profesional especializado responsable Sanitario 
Se realiza la incorporación de un (1) profesional especializado, el 20 de agosto de 2024: 
- Responsable de desarrollo analítico.
- Se realiza la actualización de la ficha técnica del proyecto y se realiza la inscripción del macroproyecto “Biotecnológicos y terapias avanzadas en cáncer” en la plataforma MGA del Departamento Nacional de Planeación (DNP). 
- Presupuesto  $ 23.285 millones de pesos se presenta una ejecucion de $1.656 (cifras en millones de pesos)
Este indicador es acumulativo durante el año 2024.
Fuente. Oficina Asesora de Planeacion. Grupo Radiofarmacia</t>
  </si>
  <si>
    <t xml:space="preserve">6% de ejecución del programa de investigación, desarrollo e innovación de  medicamentos biotecnológicos
Presupuesto  $25.235 millones de pesos se presenta una ejecucion de $1.424 (cifras en millones de pesos)
Este indicador es acumulativo durante el año 2024.
Durante el IV trimestre de 2024, se adelantaron las siguientes actividades:
•	Inicio de la obra de la planta de producción de Biotecnológicos, la cual se espera culminar al finalizar la vigencia del 2025. 
•	Inscripción y culminación del curso de Producción de Medicamentos Biotecnológicos en Corea. 
•	Mesas técnicas con el IDCBIS para la aplicación del Sistema General de Regalías del Ministerio de Ciencia y Tecnología 
•	Visitas de referenciación a las instituciones de Udibi y el IPN en México y España. 
•	Se realiza la contratación de la consultoría para el acompañamiento de la fase preliminar del componente de adquisición de la línea celular.
•	Se realizó el curso teórico–practico en producción y control de calidad de anticuerpos monoclonales ofrecido por la Unidad de Desarrollo e Investigación en Bioprocesos (UDIBI) en México, del 2 al 6 de diciembre 2024. 
•	Se realizaron reuniones con el equipo y director del Fondo Nacional de Estupefacientes con el objetivo de establecer convenios de cooperación y se inició la gestión para la obtención de apoyo por parte de la Sociedad de Activos Especiales (SAE). 
Por otra parte, no fue posible iniciar la etapa precontractual de la línea celular y el desarrollo tecnológico dado que la contratación de la línea celular no pudo efectuarse por causas jurídicas y legales, se decide la contratación de la firma de abogados para realizar acercamientos con el proveedor de la línea. 
Fuente. Informe al Consejo Directivo II semestre
Finalmente, se aclara que en el III Trimestre se tenia contratado el personal por el aliado estratégico y los servicios técnicos, sin embargo, al cierre de la vigencia (IV trimestre), se liberaron los saldos sin ejecutar en el contrato del aliado estratégico y de algunos servicios técnicos, ya que el tiempo de contratación con el aliado estratégico excedieron lo estimado en el cronograma del proyecto. Siendo, así la reducce la cifra ($) y el porcentaje de ejecución del proyecto frente a lo reportado en el periodo anterior.
Fuente. Oficina Asesora de Planeación.
</t>
  </si>
  <si>
    <t>Según la información de la entidad se cumplió la meta programada en un 33% y mencionan los avances correspondientes. Se sugiere que para la siguiente programación se realice un análisis más detallado, para que se puedan cumplir con las metas.</t>
  </si>
  <si>
    <t>Ofertas de asistencia técnica y capacitación desarrolladas para entes territoriales</t>
  </si>
  <si>
    <t>Número de ofertas de asistencia  técnica y capacitación desarrolladas para entes territoriales desarrolladas.</t>
  </si>
  <si>
    <t>El proceso de docencia, investigación y capacitación del Sanatorio de Agua de Dios ESE ha documentado una guía de aprendizaje sobre la Lepra y ha presentado propuestas de capacitación a diversos entes territoriales. Sin embargo, no se ha logrado establecer acuerdos para la contratación de los servicios de capacitación y entrenamiento en Lepra.</t>
  </si>
  <si>
    <t>De acuerdo a la información registada por el Sanatorio aún no se da cumplimiento a la meta rezagada</t>
  </si>
  <si>
    <t>Dado que no se han establecido acuerdos para el proceso de capacitación y entrenamiento en Lepra con entidades territoriales, el Sanatorio de Agua de Dios está implementando estrategias para fortalecer y hacer más atractiva su propuesta. Entre las actividades en curso, se incluye la adecuación y reapertura del Museo de Hansen, donde se exhiben piezas históricas relacionadas con la enfermedad. Además, se está interviniendo en los fondos acumulados del archivo del Sanatorio y se está actualizando el portafolio de capacitación y las unidades temáticas para hacerlas más atractivas a las diferentes partes interesadas.</t>
  </si>
  <si>
    <t>De acuerdo a la infromación suministrada por la entidad en este trimestre no se asociaron acciones ni activiades para esta actividad.</t>
  </si>
  <si>
    <t>El Sanatorio de Agua de Dios E.S.E. tiene como meta para la vigencia 2024 ofrecer asistencia técnica y capacitación para entes territoriales en el área de Lepra.
Situación Actual
Hasta la fecha, no se han establecido acuerdos para el proceso de capacitación y entrenamiento en Lepra con entidades territoriales. En respuesta a esto, el Sanatorio está implementando diversas estrategias para fortalecer y hacer más atractiva su propuesta.
Actividades en Curso
Adecuación y Reapertura del Museo de Hansen
Objetivo: Exhibir piezas históricas relacionadas con la enfermedad para generar interés y conciencia.
Intervención en los Fondos Acumulados del Archivo
Objetivo: Revisar y actualizar el material disponible para mejorar su relevancia y utilidad.
Actualización del Portafolio de Capacitación y Unidades Temáticas
Objetivo: Hacer que el portafolio y las unidades temáticas sean más atractivas y relevantes para las partes interesadas.
Plan de Acción
Se espera que, con la implementación de estas estrategias durante el tercer y cuarto trimestre de 2024, se logre cumplir con la meta establecida de ofrecer asistencia técnica y capacitación efectivas.</t>
  </si>
  <si>
    <t>De acuerdo a la información suministrada por la entidad en este trimestre no se asociaron acciones ni actividades para esta actividad.</t>
  </si>
  <si>
    <t>Los días 26 y 27 de agosto de 2024, el Dr. Fabio Castro Parra, en representación del Sanatorio de Agua de Dios E.S.E., ofreció capacitación y asistencia a la Federación Nacional de Asociaciones de Personas Afectadas por Lepra – Hansen de Colombia (FELEHANSEN). Con su participación en este evento, se logró cumplir al 100% con la meta establecida para la vigencia 2024.
Con el fin de seguir fortaleciendo la capacidad técnico-científica del Sanatorio y posicionarlo como líder en el manejo de la lepra en Colombia, actualmente se está capacitando a varios de sus colaboradores. El objetivo es enriquecer la experiencia de los visitantes al Museo de la Lepra, ubicado en las instalaciones del Sanatorio, y brindar una oportunidad para que la comunidad educativa y el público en general aprendan sobre la historia de esta enfermedad, su tratamiento y otros aspectos importantes relacionados con ella.
Además, para complementar este servicio, se está realizando la intervención de los fondos acumulados del archivo histórico del Sanatorio de Agua de Dios, que abarca desde 1870 hasta 2008.</t>
  </si>
  <si>
    <t>De acuerdo a la información suministrada por la entidad  se evidencia un avance cualitativo de 1% y un avance de cumplimiento del 100%.</t>
  </si>
  <si>
    <t>Informe sobre la Celebración del Día Mundial de la Lepra – 29 de enero de 2024
En el marco del cumplimiento de la meta rezagada de la vigencia 2023, relacionada con la capacitación en lepra, el Sanatorio de Agua de Dios E.S.E. llevó a cabo la celebración del Día Mundial de la Lepra el pasado 29 de enero de 2024. Este evento integró actividades culturales, académicas e históricas con el propósito de fortalecer la conciencia y el conocimiento sobre esta enfermedad.
Orden del día
Eucaristía y Desfile de Carrozas
07:30 a. m. – Eucaristía en la Capilla del Albergue Boyacá.
08:30 a. m. – Desplazamiento de carrozas:
Carroza de los personajes históricos y trato humanizado.
Participación de la Alcaldía Municipal con carroza o comparsa.
Evento Central – Teatro Colombo Holandés
10:00 a. m. – Llegada al teatro.
Programa:
Actos protocolarios (Himnos).
Apertura del evento – Palabras del Dr. Antonio Ruiz Flórez, Gerente del Sanatorio.
Intervención de la Alcaldía Municipal – Dra. Eliana Manzanares, Alcaldesa.
Presentación y saludo a los invitados – Dr. Fabio Castro.
Intervenciones académicas y culturales:
“Cartas desde la Frontera: Entre la Dignidad y la Guerra de los Mil Días” – Maestro Danilo Ernesto Ramírez.
Reseña histórica al Dr. José Conde.
Danza a cargo del Maestro Hugo.
Primer reconocimiento a los pacientes albergados.
“La Curva de la Piel” – Maestro Wilson Guillermo Díaz Rodríguez.
Poesía: “Recuerdos de Agua de Dios” – Señora Isabel Villamil.
“Reconocimiento del Patrimonio Cultural en Salud” – Dr. Mario Esteban Hernández Álvarez.
Segundo reconocimiento a los pacientes albergados.
Presentación musical – Ester Solina Pérez.
“Entre la Letra y la Lepra” – Dr. Fabio Castro.
Baile a cargo de los trabajadores – (Sandra y Javier).
Tercer reconocimiento a los pacientes albergados.
Este evento permitió no solo reforzar el conocimiento sobre la lepra, sino también resaltar la importancia del trato digno a los pacientes y el reconocimiento de la historia y el patrimonio cultural en salud.</t>
  </si>
  <si>
    <t>Los días 26 y 27 de agosto de 2024, el Dr. Fabio Castro Parra, en representación del Sanatorio de Agua de Dios E.S.E., ofreció capacitación y asistencia a la Federación Nacional de Asociaciones de Personas Afectadas por Lepra – Hansen de Colombia (FELEHANSEN), logrando con ello el cumplimiento al 100% de la meta establecida para la vigencia 2024.
En el marco de la consolidación del Sanatorio como referente en el manejo de la lepra en Colombia, se avanza en la capacitación de su talento humano, con el propósito de fortalecer la experiencia de los visitantes al Museo de la Lepra. Esta iniciativa busca ofrecer a la comunidad educativa y al público en general un espacio de aprendizaje sobre la historia, el tratamiento y otros aspectos relevantes de la enfermedad.
Complementando este esfuerzo, se adelanta la intervención de los fondos acumulados del archivo histórico del Sanatorio, que abarcan desde 1870 hasta 2008, con el propósito de preservar y difundir la memoria institucional y el legado histórico de la lucha contra la lepra en el país.</t>
  </si>
  <si>
    <t xml:space="preserve">Corresponden a las actividades ejecutadas en plan de acción institucional para la implementación del Plan Estratégico Nacional de Prevención y Control de la Enfermedad de Hansen 2016-2025 / Actividades programadas en plan de acción institucional para la implementación del Plan Estratégico Nacional de Prevención y Control de la Enfermedad de Hansen 2016-2025 x 100.   
</t>
  </si>
  <si>
    <t>No hay claridad respecto al cumplimiento de la meta por cuanto la descripción realizada es la misma fórmula de cálculo</t>
  </si>
  <si>
    <t>Las actividades ejecutadas en el Programa Hansen para dar cumplimiento al plan de acción institucional en el primer trimestre 2024 fueron:
1-  Grupo de Evaluación de cinco biomarcadores transcriptómicas para la enfermedad de Hansen en población Colombiana
2-  En el Primer Trimestre 2024 se encuentran en tratamiento PQT 10 pacientes;   se le realizó visita a 1 paciente dx nuevo y 9 convivientes
3-  Cada mes se entrega el tratamiento de medicamentos a pacientes  PQT  y talidomida a pacientes de Hansen. Así mismo se les ofrece la educación sobre el tratamiento y sus posibles efectos.
4- En el Primer Trimestre se realizó valoración de Convivientes a 2 familiares de pacientes en tratamiento para un total 11 convivientes valorados.
5- En el Primer Trimestre se realizaron las siguientes charlas radiales por parte del área de psicología: Conmemoración dia mundial de la lucha contra la lepra, Medidas autocuidado y elementos de protección en pacientes con enfermedad de Hansen, Conciencia de la Lepra-legado Transformación y Libertad, Inteligencia Emocional.
6-  En el Primer Trimestre se les ha hecho seguimiento y valoración a los 10 pacientes en PQT en cada reformulación.
7-  En el Primer Trimestre se han realizado en el taller de zapatería los siguientes trabajos: 2 pares de plantillas, 12 pares de botas y 2 pares de zapatos para pie anestésico a pacientes de Hansen, para un total de 16 pares en el trimestre.
8-  En el Primer Trimestre se hicieron 104 Valoraciones así:  79 Controles Anuales de las cuales 9 fueron por Videollamada, 2 Vigilancias  y  14 Búsquedas.
9-  En el trimestre no hubo pacientes con autocuración.
10-  Durante el Primer Trimestre se realizó la actualización del Reglamento interno de albergados, el cual, fue adoptado mediante la resolución 0139 del 27 de febrero de 2024.
11-  El área de Psicología ha socializado el reglamento interno de albergues de forma grupal e individual.
12-  En el Primer Trimestre se realizaron las curaciones para los albergues de la siguiente manera:   Bosco 18 pacientes, Mazzarello 14 pacientes,  pacientes externos nueve (9).
Domicilio 35.  Para un total de 76  pacientes en curación diaria según protocolo.
13-  En el Primer Trimestre se enviaron 16 láminas al Laboratorio Departamental, de lepra y tuberculosis
14-  Se realizó Terapia de rehabilitación y prevención  a 10 pacientes que se encuentran en tratamiento PQT
15-  Se realizo Lubricación e hidratación a 50 pacientes albergados, de los 70 en total, los días lunes martes y jueves de forma aleatorio
16-  En el Primer Trimestre el Médico del Programa atendió  346 consultas así:  231 para consulta Simple, 47 Lectura de Resultados,  67 de Riesgo Cardiovascular, 1 urgencia.
17-  El área de Fisioterapia valoro de forma general a 36 pacientes albergados
18-  Durante el Primer Trimestre  se valoraron 30 pacientes albergados por psicología clínica.
19-  En el Primer Trimestre el área de Odontología realizó tratamiento de boca sellada a 35 pacientes albergados de los 70 albergados en total.
20-  Se realizaron en total 11 traslados  de pacientes :  bucaramanga  4,  San gil 3 y Socorro 4, dando cumplimiento a las citas y procedimientos de consulta con especialistas agendados para el trimestre.
21-  Se adjudicaron subsidios así :  Mediante Resolución 0005 del dos de enero del 2024, adjudicaron 8 cupos  por la secretaria de salud de Santander y  6 cupos  por la secretaria de salud de Boyacá.
Mediante la resolución 0109 del 19 de febrero se adjudicaron 9 cupos de la secretaria de salud de Barranquilla.
22-   Desde la política de RBC, liderado por el Programa Hansen se realizó la celebración de los cumpleaños del primer trimestre, una salida de todos los pacientes a la sede social donde se realizaron diferentes actividades recreativas.
23-   Se adelanta el  proyecto  de alfabetización con los pacientes albergados en convenio con el Colegio ITIS, en etapa de formulación.</t>
  </si>
  <si>
    <t xml:space="preserve">De acuerdo a la infromación suministrada por la entidad se evidencia un avance cuantitativo de 96%  y un porcentaje de cumplimiento del 100%. de acuerdo a la meta programada por la entidad.
</t>
  </si>
  <si>
    <t>Entre todas las actividades programadas del Plan de acción institucional enfocadas al trabajo directo con los pacientes de hansen se alcanzó el 88% de cumplimiento, entre las activdades desarrolladas están:
1-  A todos los pacientes en tratamiento PQT se les ha asegurado la entrega de su medicamento de manera oportuna y recibe educación sobre el mismo. Al igual se garantiza terapia fisica en promedio tres semanales.
2- En cada reformulación de PQT se hace valoración Integral por Médico General, Fisioterapia, Psicología, Odontología y Enfermeria
3- En el año 2023 se realizó valoración de convivientes a veinti ocho (28) familiares de pacientes en tratamiento y vigilancia
4- Si el paciente está albergado se le hace seguimiento permanente por parte de enfermeria y de medico general 
5- El Sanatorio de Contratación cuenta con taller de zapateria. En la vigencia 2023 se elaboró zapatos ortopedicos, botas, plantillas y moldes en yeso.
6- El Sanatorio de Contratación tiene establecido que todos los miercoles se realiza controles anuales donde se recibe pacientes de diferentes municipios y departamentos quienes acuden a su valoración anual, pero también se realiza dichos controles por video llamadas, vigilancias y busquedas. 
7- El  25 de septiembre se realizó capacitación al personal asistencial sobre Generalidades y Diagnostico de la enfermedad de Hansen.                                                                                                                                El  2 de noviembre se brindó capacitación en diagnostico de la enfermedad de lepra  y fortalecimiento de capacidades personales dirigido al personal de enfermeria y profesionales en salud del Sanatorio de Contratación.
El día 12 de noviembre se ofreció capacitación en diagnostico de la enfermedad de lepra y leproreacciones dirigido al personal medico.
8- Diariamente se realizan curaciones en los albergues Don Bosco y Maria Mazarello.  El promedio de atención diaria son 79 pacientes 
9- La Psicologa de la Institución atendió 287 consultas en la vigencia 2023; entre pacientes albergados, valoraciones de ingreso al albergue, pacientes en leproreacción y pacientes en tratamiento PQT
10- En el 2023 se asignaron 40 subsidios para pacientes hansen. 
11- En el año 2023 se recibieron 43 atenciones por telemedicina para las especialidades de: Psiquiatria, cardiologia, electrofisiologia.</t>
  </si>
  <si>
    <t xml:space="preserve">1.        El Coodinador del Programa Hansen hace parte del grupo de Evaluación de cinco biomarcadores transcriptómicas para la enfermedad de Hansen en población Colombiana. Investigador principal Héctor Serrano-Coll-MD, MSc, PhD.
2.        Co-investigadores: Dra. Annemieke Geluk, Dra. Nora Cardona-castro, Dr. Olinto Mieles Burgos. Entidades participante:  Instituto Colombiano de Medicina Tropical-Universidad CES; Universidad de Leiden (Países Bajos); ESE Sanatorio de Contratación
3.        Proyecto Financiado: Leprosy Research Group (LRI), Touring Foundation, Países Bajos.
4.        En el SegundoTrimestre se encuentran en tratamiento PQT 09 pacientes;  se le realizó visita a 2 paciente dx nuevo y 34 convivientes
5.        En el Segundo Trimestre se realizo un solo programa radial enfocado para pacientes hansen, denominado "Sanamente".  Esto tomando en cuenta que no se contaba con profesional de Psicología contratado para el desarrollo de estas actividades.
6.        En el Segundo Trimestre se realizó valoración de Convivientes a 15 familiares de pacientes en tratamiento PQT
7.        El Infome para la Secretaria de salud Dptal del programa lepra y tuberculosis, correspondiente al 2do Trimestre de 2024 fue enviado el 03 de Julio.
8.        En el segundo Trimestre se les ha hecho seguimiento y valoración a los 9 pacientes en PQT en cada reformulación y generando las ordenes correspondientes a cada caso.
9.        En el Segundo Trimestre a los 09 pacientes en tratamiento PQT, cada mes  se hizo entrega de su tratamiento y a su vez se les brinda educación sobre el mismo.
10.        En el SegundoTrimestre se han realizado en el taller de zapateria los siguientes trabajos: 3 pares de plantillas, 14 pares de botas para pie anestesico a pacientes de Hansen, para un total de 14 pares en el trimestre. Quedando pendiente con orden 7 pares.
11.        En el Segundo Trimestre se realizaron 117 Valoraciones así:  86 Controles Anuales, de los cuales, 3 fueron por Videollamada, 4 Vigilancias y 27 Busquedas.
12.        En el Segundo Trimestre no se tienen pacientes con autocuracion.
13.        En el segundo  Trimestre se continuó la socialización del Reglamento interno de albergados, dirigida por la Psicologa de la Institución.  Este reglamento fue actualizado mediante Resolución 0139 del 27 de febrero de 2024.
14.        Actividad programada para el 4 trimestre
15.        En el Segundo Trimestre se realizaron las curaciones para los albergues de la siguiente manera: Bosco 34 pacientes, Mazzarello 14 pacientes, Domicilio 26 pacientes, Para un total de 74  pacientes en curación diaria segun protocolo.
16.        En el Segundo Trimestre se enviaron 21 láminas al Laboratorio Departamental.
17.        En el Segundo Trimestre se realizo Terapia de rehabilitación y prevención  a 09 pacientes que se enciuentran en tratamiento PQT
18.        En el SegundoTrimestre se le realizaron 821 actividades de Acondicionamiento físico o rehabilitación  a   los 70 pacientes (promedio) albergados incluidos los que se enciuentran en tratamiento PQT
19.        En el SegundoTrimestre se le realizaron 366 actividades de Prevención de Discapacidad  a   los 70 pacientes (promedio) albergados incluidos los que se enciuentran en tratamiento PQT
20.        En el Segundo Trimestre el Médico del Programa atendió 352 consultas asi: 259 para consulta Simple, 31 Lectura de Resultados,  61 de Riesgo Cardiovascular, 1 urgencia.
21.        En el Segundo Trimestre, el área de Odontología realizó tratamiento de boca sellada a 14 pacientes albergados, estan pendientes 19 por realizar de los 70 albergados en total.
22.        En el Segundo Trimestre no se realizó jornada de valoración por ortopedia a los pacientes albergados, pero Coosalud trajo jornada de especialistas y se valoraron 5 pacientes.
23.        Se realizaron total 38 traslados  de pacientes; distribuidos así: Bucaramanga 7  y  Socorro 31, dando cumplimiento a las citas y procedimientos de consulta externa agendados para el trimestre.
24.        El el segundo trimestre se adelantó el proceso de gestión e inscripción de aprendices a proceso de formación con el SENA, se tene previsto iniciar la formación en el próximo trimestre.
25.        No se Programaron consultas de telemedicina para el trimestre evaluado, esto teniendo en cuenta que desde el momento del traslado de la oficina del Programa Hansen, al area asistencial no se adaptó espacio para tal consultorio y los equipos se entregaron al área de sistemas.
</t>
  </si>
  <si>
    <t xml:space="preserve">De acuerdo a la información entregada por la Entidad; se evidencia un avance en la meta resagada del año 2023 acorde al 88%. EN lo relacionado al año 2024 se evidencia un resultado cuantitativo de 20 y un porcentaje de cumplimiento del 95,2%. esto debido alas actividades desarrolladas en el segundo trimestre del año. </t>
  </si>
  <si>
    <t>1.El Dr. Olinto como Coodinador del Programa Hansen hace parte del grupo de Evaluación de cinco biomarcadores transcriptómicas para la enfermedad de Hansen en población Colombiana. Investigador principal Héctor Serrano-Coll-MD, MSc, PhD.
Co-investigadores: Dra. Annemieke Geluk, Dra. Nora Cardona-castro, Dr. Olinto Mieles Burgos. Entidades participante:  Instituto Colombiano de Medicina Tropical-Universidad CES; Universidad de Leiden (Países Bajos); ESE Sanatorio de Contratación
Proyecto Financiado: Leprosy Research Group (LRI), Touring Foundation, Países Bajos.En total van 64 pacientes valorados, 259 convivientes de los municipios de Contratación, Aguachica, Valledupar, Manaure, Becerril, la Jagua de Ibirico, Chiriguana, Aztrea y Codazzi.
2.En el  Tercer Trimestre se encuentran en tratamiento PQT 10 pacientes;  se le realizó visita a 1 paciente dx nuevo y 33 convivientes.
3.En el TercerTrimestre se realizaron 6 programas radiales asi: EL 27 DE JUNIO DE 2024, SOBRE: LA PREVENCIÓN DE LEPRA, SALUD MENTAL, ESTIGMA.  •EL 11 DE JULIO 2024 SOBRE: LA CONTINUIDAD PREVENCIÓN DE LA LEPRA Y SALUD MENTAL.  •EL 18 DE JULIO DE 2024, SOBRE: SOBRE LA PREVENCIÓN DE LEPRA, Y SE DIALOGÓ SOBRE LOS TRASTORNOS Y PREVENCIÓN DE SALUD MENTAL.  •EL 15 DE AGOSTO DE 2024 SOBRE: PREVENCIÓN DE LA LEPRA Y AUTO CUIDADO DE LA SALUD MENTAL.  •EL 22 DE AGOSTO DE 2024 TEMA: SALUD MENTAL, ENFERMEDAD HANSEN.  •EL 12 DE SEPTIEMBRE 2024 TEMA: PREVENCIÓN EN SALUD MENTAL.
4.El Informe de la Secretaria de salud Correspondiente al  3er  Trimestre de 2024 fue enviado el 04 de Octubre.
5.En el Tercer Trimestre se les ha hecho seguimiento y valoración a los 10 pacientes en PQT en cada reformulación y generando las ordenes correspondientes a cada caso.
6.En el Tercer Trimestre a los 10 pacientes en tratamiento cada mes que se le entrega su tratamiento, se le da  educación sobre el mismo.
7.En el  TercerTrimestre se han realizado en el taller de zapateria los siguientes trabajos: 8 pares de plantillas, 5 pares de botas para pie anestesico a pacientes de Hansen,3 pares de zapatos y 1 reparación, para un total de 16 pares en el trimestre. Quedando pendientes 2
8.En el  Tercer Trimestre se hicieron 120 Valoraciones así: 92 Controles Anuales de las cuales 6 fueron por Videollamada, 11 Vigilancias y 6 Busquedas.</t>
  </si>
  <si>
    <t xml:space="preserve">
1.	En el CuartoTrimestre se realizo valoración integral (médico, fisioterapia, odontología, sicología) a los pacientes en tratamiento PQT y cada vez que se requirió por alguna alteración en su salud.
2.	En el Cuarto Trimestre se realizó rehabilitación fisica a los pacientes que se encuentran en tratamiento PQT.
3.	En el cuarto trimestre se realizó dos (2) programas de radio: el 12 y 26 de diciembre de 2024. Sobre el tema de lepro - reacciones en enfermedad de hansen y sobre la salud mental en personas con dicha enfermedad. Desarrollado en la emisora la Voz de la Fe en el Municipio de Contratación Santander
4.	En el Cuarto Trimestre se realizo valoración de Convivientes a 27 familiares de pacientes en tratamiento PQT
5.	El Infome de la Secretaria de salud Correspondiente al  4to  Trimestre de 2024 fue enviado el 03 de Enero de 2025.
6.	En el cuartoTrimestre se les ha hecho seguimiento y valoración a los 07 pacientes en PQT en cada reformulación y generando las ordenes correspondientes a cada caso.
7.	En el cuartoTrimestre a los 07 pacientes en tratamiento cada mes que se le entrega su tratamiento, se le da  educación sobre el mismo.
8.	Por parte de la Auxiliar de enfermeria del pograma, mantine el libro de reacciones actualizado a la fecha
9.	En el cuarto Trimestre no se contó con persona encargada del taller de zapateria para la elaboración de calzado ortopedico a pacientes de Hansen.
10.	En el  CuartoTrimestre se hicieron  79 Valoraciones así: 45 Controles Anuales, 06 Vigilancias y 28 Busquedas.
11.	En el  Cuarto Trimestre no se tienen pacientes con autocuracion.
12.	Se ha venido  realizando el proceso de socialización por parte del área de psicologia de forma grupal en los dos albergues y de forma individual a cada paciente al momento del ingreso.  Debido  a recurrentes violaciones al reglamento por parte de los albergados, el 20 de noviembre se realizó en la plataforma del albergue Don Bosco con la presencia de los pacientes de los albergues Mazzarello y Don bosco, Gerente y todas las dependencias que hacen parte del Programa Hansen para la socialización del mismo.
13.	En el cuarto Trimestre el Dr. Olinto mieles adelantó taller sobre Lepra con personal del Sanatorio de Contratación, el día 29 de Octubre.
14.	En el CuartoTrimestre se realizaron las curaciones para los albergues de la siguiente manera: Bosco 27 pacientes, Mazzarello 07 pacientes, Domicilio 39 pacientes, Para un total de 73  pacientes en curación diaria segun protocolo.
15.	En el Cuarto  Trimestre se enviaron 14 láminas al Laboratorio Departamental.
16.	En el Cuarto Trimestre se realizo Terapia de rehabilitación y prevención  a 07 pacientes aque se enciuentran en tratamiento PQT
17.	En el  CuartoTrimestre se le realizaron 2555 actividades de Acondicionamiento físico o rehabilitación  a   los 70 pacientes (promedio) albergados incluidos los que se enciuentran en tratamiento PQT
18.	En el  CuartoTrimestre se le realizaron 1197 actividades de Prevención de Discapacidad  a   los 70 pacientes (promedio) albergados incluidos los que se encuentran en tratamiento PQT
19.	En el  Cuarto Trimestre el Médico del Programa atendio 250 consultas asi: 146 para consulta Medicina General, 30 Lectura de Resultados,  75 de Riesgo Cardiovascular.
20.	Se realizan cuando es solicitada por médico ya sea para reingreso al albergue, finalización y seguimiento  de PQT, además de los controles anuales de los albergados. Aprox 35 pacientes en el cuarto trimestre. 
21.	En el Cuarto  Trimestre no se realizó jornada de valoración por nutricionista a los pacientes albergados.
22.	En el Cuarto Trimestre  se atendieron 41 pacientes de los albergues Maria Mazzarello y Don Bosco, para ingresos y lectura de reglamento interno; valoración de vigilancia 9, pacientes en tratamiento PQT 7, seguimiento a psicología 25 pacientes.
23.	En el  Cuarto Trimestre en el área de Odontología  se le realizó tratamiento de boca sellada a 15  pacientes albergados, estan pendientes 2 pacientes por realizar de los 70 albergados en total.
24.	En el  CuartoTrimestre  se realizó jornada de valoración por medina interna a los pacientes albergados,los dias 2 y 3 de Diciembre atendiento a 70 pacientes de Hansen
25.	En el CuartoTrimestre no se realizo  jornada de valoración por dermatologia a los pacientes albergados.
26.	En el cuarto Trimestre no se realizo valoración de Oftalmología para los pacientes albergados
27.	En el cuarto Trimestre no se realizo valoración de ginecologia para los pacientes albergado
28.	Se realizaronen total 27  traslados  de pacientes para citas con especialistas:  bucaramanga  9, Socorro 13  y  5 San Gil dando cumplimiento a las citas y procedimientos de consulta externa agendados para el trimestre.
29.	En el cuarto Trimestre mediante Resolución No.0870 de Diciembre 11 de 2024, se asignaron 100 subsidios educativos para hijos de pacientes de hansen por un valor de 230.000 mil pesos mcte a cada uno.
30.	En el  Cuarto Trimestre  y mediante Resolución No.. 0735 de 29 de Octubre de 2024, se realizo adjudicación de subsidios por parte del Sanatorio de Contratación a solicitud de  cupos que le correspondian a la Secretaria de Salud de Santander
31.	En el CuartoTrimestre cada viernes se realizo la caminata programada donde se llevo a los pacientes a conocer diferentes lugares del municpio en compañía de trabajadores oficiales y administrativos de la institución
32.	En el Cuarto trimestre  se reaizaron actividades recreativas como tardes de pintura, desarrollo cognitivo, musicoterapia, karaoke, caminatas y tardes de cine
33.	El 28 de Octubre del 2024, se adelantó mesa de trabajo con los aprendices y el programa Hansen para evaluar la participación, aprendizaje y que tan aplicables son los conocimientos adquiridos en cada uno de los cursos desarrollados por los pacientes hansen
34.	El 28 de octubre del 2024, se adelantó mesa de trabajo con los aprendices de los proyectos productivos y el programa Hansen para evaluar la participación, aprendizaje y que tan aplicables son los conocimientos adquiridos en cada uno de los cursos donde hubo participación por parte de la población enfermos de hansen
35.	No se Programaron consultas de telemedicina para el trimestre evaluado, esto teniendo en cuenta que desde el momento del traslado del programa al area asistencial no se adapto espacio para tal consultorio y los equipos se entregaron al área de sistemas.
36.	En el cuarto trimestre se desarrollo el Convenio Interadministrativo contratado con la Secretaria de Salud de Santander por valor de $ 60.035.000
</t>
  </si>
  <si>
    <t>EN lo relacionado al año 2024 se evidencia un resultado cuantitativo de 36 y un porcentaje de cumplimiento del 95,2%. esto debido alas actividades desarrolladas en el segundo trimestre del año. cumplienod asi con lo programado para el 2024, se presenta ademas un avance del 88 % en la meta rezagada de 2023.</t>
  </si>
  <si>
    <t xml:space="preserve">Lo reportado en los trimestres no coincide con el acumulado </t>
  </si>
  <si>
    <t>No se registro avance de la meta rezagada</t>
  </si>
  <si>
    <t>Se diagnostico un caso nuevo de hansen durante el primer trimestre del año 2024 el cual se encuentra cargado al aplicativo SIVIGILA. En el transcurso del año se sigue diagnosticando, se espera que del total de casos captados casos mínimo nueve (9) que es la meta anual, tengan un diagnostico e inicio de tratamiento oportuno.</t>
  </si>
  <si>
    <t xml:space="preserve">De acuerdo a la información suministrada por la entidad se evidencia un avance cuantitativo de 1% y un  pordcentaje de cumpliminento de 0,11%. esto debido al caso reportado por la entidad en SIVIGILA. </t>
  </si>
  <si>
    <t>El diagnostico de pacientes nuevos depende de los casos de enfermedad que resulten positivos, durante los procesos de busqueda activa de pacientes enfremos de lepra- Hansen. en tal sentido puede o no llegar a darse el diagnostico. en al vigencia 2023 se diagnosticaron 11 nuevos caso de la enfermedad de Hansen</t>
  </si>
  <si>
    <t>Se diagnostico un caso nuevo de hansen durante el segundo trimestre del año 2024 el cual se encuentra cargado al aplicativo SIVIGILA.</t>
  </si>
  <si>
    <t xml:space="preserve">De acuerdo a la información entregada por la Entidad; se evidencia un avance en la meta resagada del año 2023 donde se informa que se cumplio la meta propuesta. En lo relacionado al año 2024 se evidencia un resultado cuantitativo de 20 y un porcentaje de cumplimiento del 100%. como resultado del caso diagnosticado en el segundo trimestre del año. </t>
  </si>
  <si>
    <t>Se diagnosticaron 2 casos nuevos para el segundo trimestre 2024 los cuales se encuentran cargados en el aplicativo SIVIGILA</t>
  </si>
  <si>
    <t>No se  diagnosticaron  casos nuevos para el cuarto trimestre 2024, sin  embargo en la viegencia se diagnosticaron 5 casos de 9 programados</t>
  </si>
  <si>
    <t>Se evidencia en revisiòn del grupo de planeaciòn un avanve acomulado para 2024 de 55,5 % acomulada para  el 2024, Se realizara seguimiento a la meta rezagada del 44,5% en el periodo 2025, se debe revisar el valor de los reportes de avance de cumplimiento trimestral pues la  suma de los porcentajes trimestrales  acomulados no conincide con la sumatoria total.</t>
  </si>
  <si>
    <t>Dado que en el año inmediatamente anterior el documento preliminar "Modelo de atención primario en salud"  quedó pendiente de revisión y adopción por profesionales de la salud, Comité de Gestión y desempeño y Gerencia; en el primer trimestre 2024 se ha venido consolidando la información con los profesionales del área asistencial para el diseño de la version final del documento.  En el primer trimestre se estudia el modelo a dejar en la institucion el cual saldra en el segundo trimestre</t>
  </si>
  <si>
    <t>De acuerdo a lo registrado por la Entidad aún no se da cumplimiento a la meta rezagada</t>
  </si>
  <si>
    <t xml:space="preserve">De acuerdo a la información entregada por la Entidad; se evidencia la no programación de metas para el segundo trimestre del año. </t>
  </si>
  <si>
    <t>No se programo meta para la vigencia 2024 sin embargo se cuenta con un rezago de la meta 2023 de 100 % del cual no se presenta avance cuantitativo o porcentual en 2024 por lo que se reaizara seguimiento a la meta rezagada en el 2025.</t>
  </si>
  <si>
    <t xml:space="preserve">En el primer trimestre 2024 se han realizado  100 visitas domiciliarias a  pacientes externos (enfermos de hansen). Labor realizada directamente por la Gerente Dra Nancy Teresa Pedraza (Medica familiar) y un funcionario del Sanatorio (programa hansen) y un contratista (encargado de asistencia social y desarrollo de actividades artisticas y recreativas para pacientes enfermos de hansen.  Labor que se seguirá desarrollando en la población del municipio de Contratación para cumplir con la meta de 200 visitas anuales. </t>
  </si>
  <si>
    <t>De acuerdo a la infromación suministrada por la entidad se evidencia un avance cuantitativo de 50% y un porcentaje de cumpliminento de 0,0025%. Esto relacionado al numero de visitas realizadas. 
Se recomienda al Sanatorio de Contratación no registrar avances mencionando el nombre de personas, se debe referir únicamente a las acciones realizadas</t>
  </si>
  <si>
    <t>En el SegundoTrimestre se encuentran en tratamiento PQT 09 pacientes;  se le realizó visita a 2 paciente dx nuevo y 34 convivientes</t>
  </si>
  <si>
    <t xml:space="preserve">De acuerdo a la información entregada por la Entidad; se evidencia un avance cuantitativo de 60 y un porcentaje de cumplimiento del 0,3% de la programación de metas para el segundo trimestre del año. </t>
  </si>
  <si>
    <t xml:space="preserve">En el  TercerTrimestre se encuentran en tratamiento PQT 10 pacientes;  se le realizó visita a 1 paciente dx nuevo y 33 convivientes </t>
  </si>
  <si>
    <t>En el  Cuarto Trimestre se mantienen en tratamiento PQT 10 pacientes.</t>
  </si>
  <si>
    <t>Se observa  un avance de cumplimiento acomulado para el 2024 del 55% de la meta, se realizara el respectivo seguimiento al rezago del 45% en el 2025.</t>
  </si>
  <si>
    <t>se cumple meta del primer trimestre 2024, las metas anuales son correctas y no hay sobrecumplimiento en la columna u</t>
  </si>
  <si>
    <t xml:space="preserve">De acuerdo a la información suministrada por la entidad se evidencia un avance cuantitativo de 45% y un porcentaje de cumpliminento de 0,0036%. </t>
  </si>
  <si>
    <t>El periodo presenta rotacion de cartera de 259 dias, es de tener en cuenta que los pagos de EPS se reciben a 90 dias</t>
  </si>
  <si>
    <t xml:space="preserve">De acuerdo a la información entregada por la Entidad; se evidencia un avance cuantitativo de 259 y un porcentaje de cumplimiento del 0,5405% de la programación de metas para el segundo trimestre del año. </t>
  </si>
  <si>
    <t>El periodo presenta rotacion de cartera de 191,3 dias, es de tener en cuenta que los pagos de EPS se reciben a 90 dias</t>
  </si>
  <si>
    <t>El periodo presenta rotacion de cartera de 201 dias, es de tener en cuenta que los pagos de EPS se reciben a 90 dias</t>
  </si>
  <si>
    <t xml:space="preserve">Se evidencia un porcentanje de cumplimiento del 62 % eb el trimestre teniendo en cuenta la meta de rotcion de cartera de 90 dias </t>
  </si>
  <si>
    <t> el resultado se obtiene al dividir:  4.947.029.480/5.570.753.158 , valores tomados del numerador y denominador descritos en la casilla M que corresponde al primer trimestre del año 2024</t>
  </si>
  <si>
    <t>La información que registra el Sanatorio no es la correspondiente toda vez que el resultado de la división 0,88 y de acuerdo al indicador éste no se debe aproximar</t>
  </si>
  <si>
    <t>Los ingresos recaudados equivalen al 1,9 de los gastos comprometidos</t>
  </si>
  <si>
    <t xml:space="preserve">De acuerdo a la información entregada por la Entidad; se evidencia un avance cuantitativo de 1,9 y un porcentaje de cumplimiento del 100% de la programación de metas para el segundo trimestre del año. </t>
  </si>
  <si>
    <t>Los ingresos recaudados equivalen al 1,55 de los gastos comprometidos</t>
  </si>
  <si>
    <t>Los ingresos recaudados equivalen al 1,42 de los gastos comprometidos</t>
  </si>
  <si>
    <t>Se evidencia un avance del 100% en la meta de acuerdo al reporte 2024, sin embargo se recomienda revisar la formula de calculo con el fin de poder establecer una meta a alcanzar. ademas de ser mas especificos y detallar de manera mas completa la descripciòn de los avances para 2025.</t>
  </si>
  <si>
    <t xml:space="preserve">No cincide lo reportado con la descripción </t>
  </si>
  <si>
    <t>Se realizan estudios y avances en la investiacion el Dr Olinto  como Coodinador del Programa Hansen hace parte del grupo de Evaluación de cinco biomarcadores transcriptómicas para la enfermedad de Hansen en población Colombiana. Investigador principal Héctor Serrano-Coll-MD, MSc, PhD.  El objetivo de ésta investigación es: Determinar en la población colombiana si la expresión transcriptómica diferencial del gen Hes-1 (piel) y la firma génica RISK4LEP (sangre) están presentes en pacientes recién diagnosticados con lepra (principalmente PB) en comparación con controles sanos sin contacto conocido con pacientes con lepra. Se ha realizado seis  salidas de campo en varios municipios de Colombia, incluyendo Codazzi, Contratación, Bogotá, San Gil, Málaga y Barrancabermeja. Nuestro enfoque abarcó la evaluación de 23 pacientes con lepra y 133 contactos domésticos asociados con casos de lepra. Evaluamos a 133 convivientes de pacientes con lepra, de los cuales el 66.9% eran mujeres, con una mediana de edad de 42 años. Además, el 94% reportó contacto diario con el caso índice de lepra, y el 48.1% reportó consumo de carne de armadillo. Además, identificamos 35 contactos domésticos que presentaban síntomas relacionados con la piel y el sistema nervioso periférico. Entre ellos, realizamos pruebas de diagnóstico para la lepra utilizando q-PCR para M. leprae, confirmando la presencia de la bacteria en cinco individuos. Además, realizamos siete pruebas de q-PCR en hisopos nasales de niños que eran contactos domésticos de pacientes con lepra sin tratamiento previo, y estos resultados fueron negativos. Se está trabajando en la recolección de muestras en municipios con una alta prevalencia de la enfermedad de hansen y nos encontramos en la etapa final de la estandarización de la qPCR para el gen Hes-1.</t>
  </si>
  <si>
    <t>De acuerdo a la infromación suministrada por la entidad se evidencia un avance cuantitativo de 1 y un porcentaje de cumplimiento 100% acorde con lo dispuesto con la entidad para la realización de estudios de investigación.
Se recomienda a la Entidad no mencionar el nombre de los profesionales que participan en las acciones, solo remitise a las actividades realizadas.</t>
  </si>
  <si>
    <t xml:space="preserve">El Coodinador del Programa Hansen hace parte del grupo de Evaluación de cinco biomarcadores transcriptómicas para la enfermedad de Hansen en población Colombiana. Investigador principal Héctor Serrano-Coll-MD, MSc, PhD.
Co-investigadores: Dra. Annemieke Geluk, Dra. Nora Cardona-castro, Dr. Olinto Mieles Burgos.
Entidades participante:  Instituto Colombiano de Medicina Tropical-Universidad CES; Universidad de Leiden (Países Bajos); ESE Sanatorio de Contratación
Proyecto Financiado: Leprosy Research Group (LRI), Touring Foundation, Países Bajos.
</t>
  </si>
  <si>
    <t xml:space="preserve">De acuerdo a la información entregada por la Entidad; se evidencia un avance cuantitativo de 1 y un porcentaje de cumplimiento del 100% de la programación de metas para el segundo trimestre del año. </t>
  </si>
  <si>
    <t>Se continua con los avances en el proyecto de investigación de cinco biomarcadores transcriptomicos para la enfermedad de Hansen en población Colombiana.  Proyecto financiado: leprosy Research Group (LRI) Touring Foundatión, Paises Bajos. Donde el investigador principal es el Dr Hector serrano y los coinvestigadores son la Dra Annemieke Geluk, Dra Nora Cardona Castro y el Dr Olinto Mieles Burgos.</t>
  </si>
  <si>
    <t>El Coodinador del Programa Hansen hace parte del grupo de Evaluación de cinco biomarcadores transcriptómicas para la enfermedad de Hansen en población Colombiana. Investigador principal Héctor Serrano-Coll-MD, MSc, PhD. Co-investigadores: Dra. Annemieke Geluk, Dra. Nora Cardona-castro, Dr. Olinto Mieles Burgos. Entidades participante:  Instituto Colombiano de Medicina Tropical-Universidad CES; Universidad de Leiden (Países Bajos); ESE Sanatorio de Contratación. Proyecto Financiado: Leprosy Research Group (LRI), Touring Foundation, Países Bajos.</t>
  </si>
  <si>
    <t>De acuerdo a la información entregada por la Entidad; se evidencia un avance cuantitativo de 1 y un porcentaje de cumplimiento del 100% de la programación de la meta en el 2024</t>
  </si>
  <si>
    <t>Actores del sistema con acciones de inspección y vigilancia por parte de las direcciones regionales / Total de las 9 categorias de actores del sistema sujeto de acciones de inspección y vigilancia de la SNS</t>
  </si>
  <si>
    <t>La meta que nos propusimos es lograr 2 nuevos actores del sistema con acciones de IV por parte de las Regionales.  Como el total de actores mapeados son 9, entonces la meta en procentaje deberá ser un 22% al final de año (2 de 9).  
Actualmete Se está trabajando en realizar las acciones de IV a través de las direcciones regionales, a 2 actores del sistema:  Aseguradores y Operadores Logísticos.  Esto a través de un trabajo de establecimiento de ANS con las respectivas Delegadas que los Vigilan (Delegada para Entidades de Aseguramiento en Salud, y Delegada para Operadores Logísticos)
El avance con DEAS para apoyar desde región el IV a aseguradores, va mas adelantado, se han realizado más reuniones y  se han diligenciado más documentos de avance.  por esto, se estima que en este caso se tiene un 40% (Que deberá ser el 100% a final de año para poder afirmar que hemos llegado a 1 actor del sistema.)
El avance con DOLGF se estima en aproximadamente el 20% de acuerdo a la evidencia aportada, (Que deberá ser el 100% a final de año para poder afirmar que hemos llegado a 1 actor más del del sistema.)
Sumando estos dos porcentajes tenemos 0,4 + 0,2 = 0,6, ese 0,6 comparado con la meta anual de 9, da un 6,67% .  El objetivo es que a final de año tengamos el 22,2% (es decir, el 100% con DOGF y el 100% con DEAS, lo cual nos da 2, y al compararlo con el 9 se logrará la meta del 22,2% a final de año)
La razón por la cual se tiene una meta de 22,2% (o 2 de 9) para este año, es que para cada año del cuatrienio se tiene la misma meta (con excepción del último, donde son 3 de 9, es decir, el 33,3%, de tal forma que al sumar los 4 porcentajes de los 4 años deberá darel 100%, es decir, 9 actores de 9 posibles en 4 años</t>
  </si>
  <si>
    <t>Se diligencia por parte de la SNS cumplimiento proyectado para el corte primer trimestre 2024.</t>
  </si>
  <si>
    <t>La meta que nos propusimos es lograr 2 nuevos actores del sistema con acciones de IV por parte de las Regionales.  Como el total de actores mapeados son 9, entonces la meta en procentaje deberá ser un 22% al final de año (2 de 9).  
Actualmete, se está trabajando en realizar las acciones de IV a través de las direcciones regionales, a 2 actores del sistema:  Aseguradores y Operadores Logísticos.  Esto a través de un trabajo de establecimiento de Acuerdos de Niveles de Servicios con las respectivas Delegadas que los Vigilan (Delegada para Entidades de Aseguramiento en Salud, y Delegada para Operadores Logísticos)
El avance  para apoyar desde región el IV a aseguradores, va mas adelantado, se han realizado más reuniones y  se han diligenciado más documentos de avance.  Comparado con la meta anual de 9, da un 12,22% .  El objetivo es que a final de año tengamos el 22,2% . Es decir, vamos en un poco más de la mitad de la meta que nos propusimos.
La razón por la cual se tiene una meta de 22,2% (o 2 de 9) para este año, es que para cada año del cuatrienio se tiene la misma meta (con excepción del último, donde son 3 de 9, es decir, el 33,3%, de tal forma que al sumar los 4 porcentajes de los 4 años deberá dar el 100%, es decir, 9 actores de 9 posibles en 4 años</t>
  </si>
  <si>
    <t>Se encuentra en avance el desarrollo de la actividad, lo anterior de acuerdo a lo reportado por la SNS, de igual manera se recomienda optimizar el proceso de planeación.</t>
  </si>
  <si>
    <t>Actualmente está trabajando en realizar las acciones de IV a través de las direcciones regionales, a 2 actores del sistema: Aseguradores y Operadores Logísticos.
De acuerdo a la evidencia,  se concluye que se logro el 100%, cabe resaltar que solo queda pendiente la revisón y firma del documento, por lo tanto, se puede concluir que se logro llegar a un 1 actor del sistema.
El avance con DEAS para apoyar desde región el IV a aseguradores, va mas adelantado, se han realizado más reuniones y  se han diligenciado más documentos de avance.  por esto, se estima que en este caso se tiene un 60% (Que deberá ser el 100% a final de año para poder afirmar que hemos llegado a 1 actor del sistema.)</t>
  </si>
  <si>
    <t>Todas las regionales han realizado actividades con los 4 actores acumulados que se llevan (Etidades territoriales, Usuarios, Gestores Farmacéuticos y Aseguradores).  Esto en apoyo a las respectivas Delegadas.
Sumando los 4 actores y comparándolos con los 9 para el cuatrienio, se tiene un 44%, lo cual es, efectivamente la meta acumulada que se propuso.    
La razón por la cual se tiene una meta de 44% (4 de 9) para este año, es que para cada año del cuatrienio se tiene la misma meta (con excepción del último, donde son 3 de 9, es decir, el 33,3%, de tal forma que al sumar los 4 porcentajes de los 4 años deberá darel 100%, es decir, 9 actores de 9 posibles en 4 años.</t>
  </si>
  <si>
    <t>segun la informacion consignada por la SUPERINTENDENCIA NACIONAL DE SALUD, evidencia cumplimiento de la meta programada.</t>
  </si>
  <si>
    <t>El rezago de la vigencia 2023 se debió principalmente a que no fue posible disponer de las licencias de software de automatización para la ejecución y pruebas de los diseños directamente en el aplicativo ; sin embargo para la vigencia 2024 ya se dispone de dichas licencias por lo que se estima que la ejecución de pruebas en los aplicativos se hará en el segundo trimestre.</t>
  </si>
  <si>
    <t>El Invima registra las acciones adelantadas para cumplir la meta, si embargo, aún no hay avance cuantitativo</t>
  </si>
  <si>
    <t>Diseño de la automatización de procesos misionales mediante flujos desarrollados en el marco de ejecución de los proyectos tecnológicos "Nueva plataforma y SIVICOS III".
Notificación de programación y comunicación de actos administrativos y de documentos correspondientes a trámites y servicios.
Asignación de trámites de acuerdo con orden de llamada.
Generación de actos administrativos y documentos mediante información de metadatos.
Envió de correo elctrónicos a usuarios externos con información de sus trámites.
Expedición de certificados de venta libre de acuerdo con solicitud del usuario.
Flujo de automatización de procesos internos.</t>
  </si>
  <si>
    <t>El Invima registra un avance de la acción estratégica del 96%</t>
  </si>
  <si>
    <t>Durante el segundo trimestre de la vigencia, se llevo a cabo la configuración de las licencias demo de RPA  con el fin de adelantar las pruebas automatizadas de las funcionalidades en los trámites de registros y trámites asociados. De acuerdo con los resultados que arrojen dichas pruebas se hará la adquisición de las licencias definitivas y requeridas y se procederá a la implementacion final de los aplicativos.</t>
  </si>
  <si>
    <t>El invima registra el cumplimiento de la meta rezagada</t>
  </si>
  <si>
    <t>En lo corrido del segundo trimestre de la vigencia 2024 
se ha realizado lo relacionado con la configuración de
licencias DEMO RPA las cuales permitiran adelantar 
pruebas automatizadas de las funcionalidades en los 
trámites deregistros y trámites asociados y dar paso 
así a la adquisición de licencias definitivas y la 
implementacion de los aplicativos.</t>
  </si>
  <si>
    <t>Durante el tercer se continua con la configuración de las licencias demo de RPA  con el fin de adelantar las pruebas automatizadas de las funcionalidades en los trámites de registros y trámites asociados. De acuerdo con los resultados que arrojen dichas pruebas se hará la adquisición de las licencias definitivas y requeridas y se procederá a la implementacion final de los aplicativos.</t>
  </si>
  <si>
    <t>En lo corrido del tercer trimestre de la vigencia 2024
continuan con lo relacionado con la configuración de
licencias DEMO RPA las cuales permitiran adelantar
pruebas automatizadas de las funcionalidades en los
trámites deregistros y trámites asociados y dar paso
así a la adquisición de licencias definitivas y la
implementacion de los aplicativos.</t>
  </si>
  <si>
    <t>El invima no registra avance cuantitativo para el trimestre, de manera acumulada registra el 96% de cumeplimiento</t>
  </si>
  <si>
    <t>Se concluye con el cumplimiento de la meta del indicador mediante la aplicación de pruebas técnicas y funcionales con los usuarios internos.</t>
  </si>
  <si>
    <t>En atención al anuncio realizado por el señor Superintendente Nacional de Salud el pasado 15 de noviembre de 2023  en el cual informa a la población la presencia física de la Superintendencia Nacional de Salud para el año 2024 en el Archipielago de San Andres, Providencia y Santa Catalina. Como resultado de la gestión se realizó la entrega de la sede en la ciudad de San Andres por parte del contratista American KPO el día 29 de febrero de 2024. Teniendo en cuenta las fechas de entrega la dirección administrativa y el Grupo de Recursos Físicos visito la sede el pasado 22 de febrero al 23 de febrero con el fin de poner a disposición del señor Superintendente la sede en la ciudad de San Andres Islas.
En la visita realizada se verificó que las instalaciones contaran con los estándares establecidos por la entidad, como el cumplimiento del ntc 6047 de 2013 y que los acabados estuvieran dentro de los estándares industriales para el flujo constante de personas que recibirá la sede.</t>
  </si>
  <si>
    <t>El 29 de abril se expidió la resolución 2024900000003421-6, por medio de la cual se modifica y adiciona el artículo primero de la Resolución 20229100100043996 de 2022, la cual define la jurisdicción y las sedes de las Direcciones Regionales de la Superintendencia Nacional de Salud.
Para la sede de San Andrés se entregó  la infraestructura  el 29 de febrero de 2024, y en abril se realizó la inauguración.
Según el cronograma, se tiene planeado inaugurar las sedes de Pasto e Ibagué en Agosto, y la sede de Leticia en septiembre.</t>
  </si>
  <si>
    <t>Se diligencia por parte de la SNS cumplimiento proyectado para el corte segundo trimestre 2024.</t>
  </si>
  <si>
    <t xml:space="preserve">Durante la vigencia 2024 se han puesto en funcionamiento 2 nuevas sedes: San Andrés y Pasto. Y se avanza según el cronograma propuesto para poner en funcionamiento la sede de Ibagué. 
El cronograma inical se vio afectado por la circular externa 023 de 2024, que restringió la aprobacion de las Vigencias Futuras, no obstante, en el mes de agosto se exceptuó la restricción para entidades con recursos propios y para las cuentas "adquisición de bienes y servicios", lo que permitió replantear las fechas, con lo cual, se espera que la sede de Ibagué entre en funcionamiento en el mes de diciembre de 2024. Sin embargo por temas logísticos y adminsitrativos se evaluó la no posibilidad de apertura de la sede Leticia, por lo que se solictó ajustar la meta para 2025.  </t>
  </si>
  <si>
    <t>El porcentaje de cumplimiento y ejecución se encuentran acorde a lo programado.</t>
  </si>
  <si>
    <t>De acuerdo con lo reportado por la  SNS se evidencia que para la vigencia 2024 se genera un rezago, el cual ocasiona que para el año 2025 se realice un ajuste de metas para esta actividad.</t>
  </si>
  <si>
    <t xml:space="preserve">Se debe reportar de manera acumulativa </t>
  </si>
  <si>
    <t>Desarrollar acciones de inspección y vigilancia orientadas a evaluar el proceso integral de atención en salud de los pueblos indígenas y comunidades étnicas (Afrodescendientes y Rrom) en los prestadores priorizados, de conformidad con el modelo de supervisión de la Superintendencia Nacional de Salud.</t>
  </si>
  <si>
    <t>En el desarrollo de las funciones de inspección y vigilancia se realizaron:
5 auditorías desagregadas así:
1 auditoría a Magdalena
2 auditoriías a La Guajira
1 auditoría a Bolivar
1 auditoría a Meta
Así mismo se realizaron 48 seguimientos a la ejecución de los equipos básicos, para un total de 53 acciones de IV a corte de 31 de marzo de 2024.</t>
  </si>
  <si>
    <t>En el desarrollo de las funciones de inspección y vigilancia se realizaron:
21 auditorías desagregadas así:
1 auditorías a Magdalena
3 auditoriías a La Guajira
4 auditorías a Bolivar
1 auditoría a Meta
5 auditorías a Antioquia
2 auditorías a Atlántico
1 auditoría a Bogotá
1 auditoría a Cesar
2 auditorías a Huila
1 auditoría a Caquetá
Así mismo se enviaron 38 comunicaciones con directrices relacionas con el estricto cumplimineto de las RIAS - Promoción y mantenimiento de la salud, Materno Perinatal y lineamiento para la atención de la desnutrición aguda en niños menores de 5 años , para un total de 59 acciones de IV a corte de 30 de junio de 2024.</t>
  </si>
  <si>
    <t>En el desarrollo de las funciones de inspección y vigilancia se realizaron veintiún (21) auditorías desagregadas por Departamento así:
Dos (2) Bolívar
Cuatro (4) Chocó
Cuatro (4) La Guajira
Una (1) Putumayo
Una (1) San Andrés y Providencia
Una (1) Santander
Siete (7) Tolima
Una (1) Valle del Cauca
Así mismo, se realizaron orientaciones técnicas relacionadas con el Fortalecimiento de competencias respecto a las prioridades de salud pública que permitan afianzar el deber del prestador como Unidad Primaria Generadora de Datos - UPGD, así como de reiterar la responsabilidad que les asiste en el cumplimiento de las características del Sistema General de Seguridad Social en Salud, como accesibilidad, oportunidad, seguridad, pertinencia y continuidad a Prestadores de Servicios de Salud del Choco, Guainía, Valle del Cauca, Santander, Riohacha, así como del cumplimiento de normas en el sistema de salud para el reporte de información, donde se citaron IPS de los municipios de Dibulla, Fonseca y San Juan del Cesar, entre otros.
Se llevo a cabo la estrategia “territorios vitales: Cuidando recursos, protegiendo vidas” en el Departamento de Guainía y Chocó, con el objetivo de avanzar e innovar continuamente en la mejora de espacios de acercamiento con la ciudadanía y los grupos de valor, siendo este un conjunto de eventos cuyo enfoque es llegar a los territorios más apartados del país para garantizar la atención en salud, donde se realizó mesa de trabajado con la ESE Hospital Departamental Intercultural Renacer y la ESE Hospital Local Ismael Roldan Valencia.</t>
  </si>
  <si>
    <t>Se debe dar mayor claridad a la justificación realiazada.
De igual manera teniendo en cuenta el porcentaje de cumplimiento,  se debe verificar las metas propuestas y de ser necesario solicitar ajuste al PES de la SNS</t>
  </si>
  <si>
    <t>En el desarrollo de las funciones de inspección y vigilancia se realizaron doce (12) auditorías desagregadas por Departamento asípara el presente periodo, los cuales dan cumplimiento a la meta proyectada para la vigencia 2024, asi: 
La Guajira: 3
Meta: 2
Antioquia: 1
Atlántico: 1
Magdalena: 1
Boyacá: 1
Nariño: 1
Cauca: 1
Guaviare:1
Así mismo, se realizaron orientaciones técnicas relacionadas con el Fortalecimiento de competencias respecto a las prioridades de salud pública que permitan afianzar el deber del prestador como Unidad Primaria Generadora de Datos - UPGD, así como de reiterar la responsabilidad que les asiste en el cumplimiento de las características del Sistema General de Seguridad Social en Salud, como accesibilidad, oportunidad, seguridad, pertinencia y continuidad a Prestadores de Servicios de Salud de la Guajira, Huila, Antioquia.
Se llevo a cabo la estrategia “territorios vitales: Cuidando recursos, protegiendo vidas” en el Departamento de Guainía, con el objetivo de realizar segimiento a la ejecuccion del plan de accion, con la ESE Hospital Departamental Intercultural Renacer.</t>
  </si>
  <si>
    <t>Se realiza solicitud de información a los Gestores Farmacéuticos identificados por la DID, obteniendo un 93,37% de fórmulas de medicamentos PBS dispensadas de manera completa por el GF y  un 92,93% de fórmulas de medicamentos No PBS (PBS No UPC) Resultado superior a la meta programada toda vez que se requiere iIdentificar el comportamiento del indicador en un año de reporte (2024) para establecer una línea base</t>
  </si>
  <si>
    <t>Se evidencia resultados superior a la meta.</t>
  </si>
  <si>
    <t>Respecto a los principales resultados de requerimientos de información realizados a los Gestores Farmacéuticos en el mes de marzo del 2024 se observa que el porcentaje de fórmulas de medicamentos PBS dispensadas de manera completa oscila entre el 92.59% y el 93.78% de los cuarenta y tres (n=43) GF que reportaron información con corte al 11 de Julio de 2024. Así mismo los principales resultados de requerimientos de información realizados a los Gestores Farmacéuticos en el mes de marzo del 2024 se observa que el porcentaje de fórmulas de medicamentos No PBS(PBS No UPC) dispensadas de manera completa oscila entre el 87,14% y el 93.78% de los cuarenta y tres (n=43) GF que reportaron información con corte al 11 de Julio de 2024.
Los gestores que generan alertas de riesgo relacionadas con la tendencia en la dispensación completa de medicamentos PBS entrarán a proceso de análisis que permitirá definir las acciones de IVC correspondientes que permitan identificar las posibles causas de la tendencia observada, seguido de acciones de control ordenando los correctivos para superar la situación crítica o irregular identificadas.</t>
  </si>
  <si>
    <t>Respecto a los principales resultados de requerimientos de información realizados a los Gestores Farmacéuticos en el mes de marzo del 2024 se observa que el porcentaje de fórmulas de medicamentos PBS dispensadas de manera completa oscila entre el 93.94% y el 90.65% en los treinta y ocho (n=38) GF que reportaron información con corte al 17 de Octubre de 2024. Respecto a los principales resultados de requerimientos de información realizados a los Gestores Farmacéuticos en el mes de marzo del 2024 se observa que el porcentaje de fórmulas de medicamentos No PBS(PBS No UPC) dispensadas de manera completa oscila entre el 87.68% y el 78.90% en los treinta y ocho (n=38) GF que reportaron información con corte al 17 de Octubre de 2024.</t>
  </si>
  <si>
    <t>Respecto a los principales resultados de requerimientos de información realizados a los Gestores Farmacéuticos, se observa que el porcentaje de fórmulas de medicamentos PBS dispensadas de manera completa oscila entre el 93.78% y el 87.70% en los cincuenta y ocho (n=58) GF que reportaron información con corte al 27 de Diciembre de 2024. De Igual manera se se observa que el porcentaje de fórmulas de medicamentos No PBS(PBS No UPC) dispensadas de manera completa oscila entre el 92.94% y el 75.90% en los cincuenta y ocho (n=58) GF que reportaron información al mismo corte,
Los gestores que generan alertas de riesgo relacionadas con la tendencia en la dispensación completa de medicamentos PBS entrarán a proceso de análisis que permitirá definir las acciones de IVC correspondientes que permitan identificar las posibles causas de la tendencia observada, seguido de acciones de control ordenando los correctivos para superar la situación crítica o irregular identificadas. 
Al ser los Gestores Farmacéuticos nuevos integrantes del SGSSS no se contaba con información que permitiera establecer una linea base para estos sujetos vigilados, sin embargo, se tomó como referencia la meta establecida en el PND para un indicador relacionado pero aplicable a las entidades de Aseguramiento que era del 60% y durante el año de seguimiento se evidencia que los porcentajes de entregas completas de fórmulas tanto para medicamentos PBS y No PBS por parte de los Gestores Farmacéuticos se encuentran en % superiores, lo que permite contar con información más pertinente para los nuevos actores del sistema y ajustar las metas.</t>
  </si>
  <si>
    <t>El cumplimiento de las metas fue superior a lo planeado, razón por la cual este ministerio solicita a la SNS se revisen las metas propuestas para la vigencia 2025 y se ajusten de ser necesario.</t>
  </si>
  <si>
    <t>Se realiza el insumo de contratación para iniciar el proceso pre-contratactual que permita el desarrollo y la implementación de un programa de Gobierno y Gestión de Datos e información para la vigencia 2024 en la Supersalud.</t>
  </si>
  <si>
    <t>El avance de acuerdo a lo reportado por la SNS, se encuentra de acuerdo a lo programado.</t>
  </si>
  <si>
    <t>Para el segundo trimestre de la actual vigencia y en aras de consolidar plan de acción para el desarrollo de lineamientos que soportan la implementación de la política de Gestión del Coonocimiento y la Innovación, se avanzó en la siguiente gestión y productos: 
1. Documento con las recomendaciones presentadas con ocasión a la ejecución del contrato 7 de 2024, para implementar y fomentar estrategias de innovación en la Supersalud.
2. Se avanzó en la construcción de la ficha técnica para lanzar el reto de innovación abierta (esta actividad es fundamental los procesos de gestión del conocimiento y la innovación ya que fomenta la participación de diferentes grupos de interés y de valor para la entidad).</t>
  </si>
  <si>
    <t>Se realiza la formulación y gestión precontractual para la ejecución de los proyectos de:
1.Desarrollo e implementación del programa de Gobernanza de Datos para la SNS.
Se realiza la gestión precontractual con al área de Contratos para la publicación en SECOP II de estudios previos y asignación de la oferta, con el fin de iniciar la firma del contrato y la elaboración de las pólizas. 
2. Desarrollar las herramientas y estrategias para la implementación de los lineamientos y directrices de la Norma Técnica de Calidad del Proceso Estadístico NTCPE:1000 2020.
Al igual que el caso anterior, se adelanta la gestión precontractual, quedando los estudios previos publicados en el SECOP II para presentación de oferta por parte del contratista.</t>
  </si>
  <si>
    <t>Tomando como referencia que este indicador entró en ejecución para el último trimestre de la vigencia 2024, se alcanzaron a adelantar las siguientes actividades: 
1. Contratación de servicios de tres (3) profesionales para el Grupo de Estrategia, Gobierno y Arquitectura de TI, para iniciar con la implementación de la política de Gobierno Digital, Dominio de Uso y Apropiación y Gobierno y Gestión de TI.
2. Se realizó la actualización del PETI para la vigencia  2025 y 2026 buscando que la  gestión de la Subdirección de TEcnologías sea ejecutada bajo un enfoque estratégico. 
Nota: El valor del resultado es númerico, es decir 2 (valor absoluto)</t>
  </si>
  <si>
    <t>Durante el periodo de reporte, para este proyecto se avanzó en las siguientes acciones: 
1. Contratación de experto en innovación.
2. Elaborar documento con análisis inicial del estado actual de la SNS frente a la ISO 56002 - Sello de Buenas Prácticas.
3. Elaborar documento con las recomendaciones para el diseño e implementación del Sitema de Innovación de la Supersalud.
4. Inicio del ciclo de capacitaciones con funcionarios de la DID en temas de innovación.
5. Celebración de mesas de trabajo con la Universidad el Bosque y creación de propuesta de memorando de entendimiento.
6. Creación de propuesta de resolución para creación de equipo de apoyo a la gestión para la Innovación.
Con las anteriores acciones adelantadas en el primer trimestre de reporte, se ha logrado avanzar en la implementación de cuatro (4) de los diez (10) lineamientos identificados para la vigencia 2024</t>
  </si>
  <si>
    <t xml:space="preserve">Para el segundo trimestre, se avanzó en la siguiente gestión en la estructuración del formato para entrevista en la identificación y actualización de la Base Única de Vigilados, asi mismo como el Manual para la identificación y actualización de reglas de negocio e integración de datos para la Base Única de Vigilados de la SNS; Elaboración de reportes de cartera; Reporte de calidad de datos de los archivos tipo de la Circular Única y actualización de datos abiertos para publicar en el portal de datos abiertos de la entidad. </t>
  </si>
  <si>
    <t>Se encuentra en avance el desarrollo de la actividad, lo anterior de acuerdo a lo reportado por la SNS, de igual manera se recomienda optimizar el proceso de ejecución teniendo en cuenta que a corte Junio el cumplimiento de la meta se encuentra por debajo de lo proyectado para la vigencia 2024.</t>
  </si>
  <si>
    <t xml:space="preserve">Durante el 3 trimestre, se avanzó en las siguientes actividades, para los ejes GENERACIÓN Y PRODUCCIÓN y HERRAMIENTAS DE USO Y APROPIACIÓN: 
1. Formalización del Equipo Técnico de Apoyo a la Gestión de Innovación y Conocimiento. (se anexa acto administrativo firmado por el Superintendente)
2. Se formalizó memorando de entendimiento con la Universidad el Bosque (se anexa documento firmado)
3. Se realizó el primer reto de innovación abierta por medio de la primera hackaton de la entidad. (Se anexa informe)
4. Se realizó el primer workshop en la entidad con funcionarios del nivel central. (se anexa presentación y reporte de los proyectos identificados). </t>
  </si>
  <si>
    <t xml:space="preserve">Para el periodo de tiempo de reporte, se gestionaron las siguientes acciones: 
1. Se elaboró propuesta de actualziación de la Política Institucional de Gestión del Conocimiento. Actualmente se encuentra en revisión por parte de la directora encargada Carolina Brijaldo. 
2. En el marco de la integralidad de los cuatro (4) ejes que compone esta polítca, se estructuró y definió la hoja de ruta para continuar con el fortalecimiento de la política GESCO+I. 
3. En el marco de la integralidad de los cuatro (4) ejes que compponen esta polítca, se actualizó la medición del NIVEL DE MADUREZ del sistema de Inovación, esto, con el fin de identificar el avance alcanzado durante la vigencia 2024 y reconocer los ejes temáticos sobre los cuales se deben enfocar los esfuerzos en la vigencia 2025. 
4. Finalmente, se formalizó plan de innovación para la vigencia 2025. Este producto es de importante relevancia pues es la carta de navegación para la citada vigencia, y puntualiza de manera precisa, por cada uno de los ejes, la gestión que la entidad debería adelantar para fortalecer la implementación de la política GESCO+I. 
</t>
  </si>
  <si>
    <t>No se reporta avances, ya que se encuentran realizando la consecusion de recursos para el desarrollo de la actividad</t>
  </si>
  <si>
    <t>Se recomienda mencionar en la descripcionde avances el detalle y periodo en el que se logrará dar cumplimiento.</t>
  </si>
  <si>
    <t>1. Estandarización de listados fuente (CTFT22, CTFT23, SEFT04 y SEFT05); Avance cronograma actividades IFAL reporte junio; Activos y pasivos en proceso IFAL Mayo_24, ver evidencias en SharePoint
2. Solicitud de revisión a DID del ABC entidades liquidadas y en liquidación_Priorización necesidades de información - DID" presentadas 
3. Coordinación con la Oficina de Comunicaciones la revisión de gráficos y tablas, pruebas de experiencia e interacción de usuario.
4. Coordinación con la Oficina de Notificaciones y Comunicaciones la publicación del inventario de actos administrativos de las entidades en liquidación forzosa y generar un link de acceso en el tablero de control memorandos 120241100000057403 y 120241300000057163 - solicitud publicación actos administrativos 
5. Se practicaron pruebas de funcionalidad al tablero de control en power BI
FASE 2: Incorporar las acreencias del proceso liquidatorio: se encuentra en proceso
1. La O.L. remitió a metodologías – DID, propuesta de actualización del anexo técnico FT015-Directorio de acreencias versión 4, para publicación, implementación y cargue de los liquidadores 
2. Solicitar a metodologías-DID priorización para la programación de mesas de trabajo para aprobación del instructivo FT015-Acreencias, ver diapositivas en .ppt "25062024_Priorización necesidades de información - DID" presentadas al Comité Directivo del martes 2 de julio 2024
3. Elaborar formulario en google forms, para el cargue de las acreencias con base en la información arrojada del FT015-Acreencias
4. Elaborar anexo tecnico en excel de acreencias y tablas dinámicas para extraer y clasificar la información que arroje el FT015-Acreencias
5. Realizar segunda jornada de pruebas al formulario elaborado en google forms, para el cargue de las acreencias con base en la información arrojada del FT015-Acreencias
6. Realizar segunda jornada de pruebas al anexo técnico en excel y revisar efectividad de las tablas dinámicas para el cargue de las acreencias con base en la información arrojada del FT015-Acreencias
7. Programar mesas de trabajo con Subdirección de Analítica para implementar las acreencias en el tablero de control a partir del formulario y tablas dinámicas
8. Realizar pruebas al tablero de control de acreencias y formular observaciones</t>
  </si>
  <si>
    <t>Se diligencia por parte de la SNS cumplimiento proyectado para el corte segundo trimestre 2024, sin embargo teniendo en cuenta el corte, se recomienda profundizar acciones para dar cumplimiento al cierre de la vigencia.</t>
  </si>
  <si>
    <t xml:space="preserve">Se realizó una reunion con la Organización De Justicia realizando una taller sobre Trasparencia donde se discutieron temas sobre los procesos liquidatorios de la Eps y las acciones realizadas en el periodo </t>
  </si>
  <si>
    <t>El avance del tablero en la fase 2, depende del avance de la Circular Externa del FT015.V4.  
FASE 2: Incorporar las acreencias del proceso liquidatorio: se encuentra en proceso
 1. La O.L. remitió a metodologías – DID, propuesta de actualización del anexo técnico FT015-Directorio de acreencias versión 4, para publicación, implementación y cargue de los liquidadores ver memorando 120241300000058263 actualización instructivo FT015
2.  En ese sentido, se realizaron 3 mesas de trabajo de septiembre a diciembre de 2024, con la Subdirección de Analítica y DID abordando la actualización y modificación del instrumento utilizado para conocer el avance en detalle del proceso de calificación y graduación de acreencias de la masa de liquidación, que permita conocer el comportamiento de las acreencias oportunas y su distribución en prelación. Ver evidencia en word adjunta.</t>
  </si>
  <si>
    <t>Se realiza informe de seguimiento a las alertas generadas en las acciones de Inspección y Vigilancia a Generadores, Recaudadores y Administradores de recursos del SGSSS.
Frente a cada alerta que se encuentra abierta, se relaciona al frente las acciones que se han realizado para su seguimiento o supervisión.
Puede evidenciarse que para cada una de las 29 alertas encontradas hay acciones de supervisión o seguimiento generadas, es decir, se tiene el 100% de cumplimiento, superando el 80% que es la meta.  
Se aclara que este indicador es acumulativo, es decir, en cada trimestre se tiene en cuenta las alertas que continúen abiertas del trimestre anterior más las nuevas que se generen.  En algun caso también podrían bajar si se cierra la acción de IV que genera la alerta.  La meta es 80% al final del año, pero por el carácter acumulativo del indicador, es un 80% o (100% como en este caso) que puede repetirse todos los trimestres.
Estas alertas pueden venir de trimestres anteriores, sin embargo, el análisis y la supervisión se realiza en el trimestre actual, es decir, puede haber alertas de acciones de inspección que aún estén abiertas, y solo desaparecerán del informe cuando la acción de IV sea cerrada.  Mientras la alerta se encuentr abierta, entonces en cada trimestre debe haber una nueva acción de supervisión sobre cada una.  En este sentido, en cada trimestre el número de alertas abiertas podría subir o bajar, dependiendo de cuantas alertas antiguas se cierren y de cuantas alertas nuevas se generen.</t>
  </si>
  <si>
    <t xml:space="preserve">Se realiza informe de seguimiento a las alertas generadas en las acciones de Inspección y Vigilancia a Generadores, Recaudadores y Administradores de recursos del SGSSS. Frente a cada alerta que se encuentra abierta, se relaciona al frente las acciones que se han realizado para su seguimiento o supervisión.
Puede evidenciarse que para cada una de las 28 alertas encontradas hay acciones de supervisión o seguimiento generadas, es decir, se tiene el 100% de cumplimiento, superando el 80% que es la meta.  
Estas alertas pueden venir de períodos anteriores, sin embargo, el análisis y la supervisión se realiza en el período actual, es decir, puede haber alertas de acciones de inspección que aún estén abiertas, y solo desaparecerán del informe cuando la acción de IV sea cerrada.  Mientras la alerta se encuentre abierta, entonces en cada período debe haber una nueva acción de supervisión sobre cada una.  En este sentido, en cada período, el número de alertas abiertas podría subir o bajar, dependiendo de cuantas alertas antiguas se cierren y de cuantas alertas nuevas se generen.  </t>
  </si>
  <si>
    <t xml:space="preserve">Se realiza informe de seguimiento a las alertas generadas en las acciones de Inspección y Vigilancia a Generadores, Recaudadores y Administradores de recursos del SGSSS.
Frente a cada alerta que se encuentra abierta, se relaciona al frente las acciones que se han realizado para su seguimiento o supervisión.
Puede evidenciarse que para cada una de las 32 alertas encontradas hay acciones de supervisión o seguimiento generadas, es decir, se tiene el 100% de cumplimiento.
Se aclara que este indicador es acumulativo, es decir, en cada trimestre se tiene en cuenta las alertas que continúen abiertas del trimestre anterior más las nuevas que se generen.  En algún caso también podrían bajar si se cierra la acción de IV que genera la alerta.  La meta es 100% al final del año.
Estas alertas pueden venir de períodos anteriores, sin embargo, el análisis y la supervisión se realiza en el período actual, es decir, puede haber alertas de acciones de inspección que aún estén abiertas, y solo desaparecerán del informe cuando la acción de IV sea cerrada.  Mientras la alerta se encuentre abierta, entonces en cada período debe haber una nueva acción de supervisión sobre cada una.  En este sentido, en cada período, el número de alertas abiertas podría subir o bajar, dependiendo de cuantas alertas antiguas se cierren y de cuantas alertas nuevas se generen.  </t>
  </si>
  <si>
    <t xml:space="preserve">Se realiza informe de seguimiento a las alertas generadas en las acciones de Inspección y Vigilancia a Generadores, Recaudadores y Administradores de recursos del SGSSS.
En el informe, Frente a cada alerta que se encuentra abierta, se relacionan las acciones que se han realizado para su seguimiento o supervisión.
Puede evidenciarse que para cada una de las 32 alertas encontradas hay acciones de supervisión o seguimiento generadas, es decir, se tiene el 100% de cumplimiento.
Se aclara que este indicador es acumulativo, es decir, en cada trimestre se tiene en cuenta las alertas que continúen abiertas del trimestre anterior más las nuevas que se generen.  En algún caso también podrían bajar si se cierra la acción de IV que genera la alerta.  La meta es 100% al final del año.
Estas alertas pueden venir de períodos anteriores, sin embargo, el análisis y la supervisión se realiza en el período actual, es decir, puede haber alertas de acciones de inspección que aún estén abiertas, y solo desaparecerán del informe cuando la acción de IV sea cerrada.  Mientras la alerta se encuentre abierta, entonces en cada período debe haber una nueva acción de supervisión sobre cada una.  En este sentido, en cada período, el número de alertas abiertas podría subir o bajar o mantenerse igual, dependiendo de cuantas alertas antiguas se cierren y de cuantas alertas nuevas se generen.  El incremento en la meta se debe a que incialmente y de acuerdo a proyecciones realizadas en periodos anteriores, se lograban gestionar el 80% de las alertas identificadas, sin embargo la SNS ha designado sus esfuerzos para gestiornar el 100% de estas. </t>
  </si>
  <si>
    <t xml:space="preserve">Las acciones correspondientes se reportaran semestralmente </t>
  </si>
  <si>
    <t>Apesar que se reporta el avance semestralmente, se sugiere reportar trimestralmente los avances parciales de la actividad.</t>
  </si>
  <si>
    <t>De acuerdo con el resultado obtenido en cuatro (4) indicadores calculados a partir de la información financiera reportada por las ESE al cierre de la vigencia anterior, los cuales contemplan variables relacionadas con cartera, pasivos especialmente al talento humano en salud, pérdidas operacionales y generación de recaudo frente a ingresos causados, se llevaron a cabo durante el primer semestre de 2024 trece (13) auditorías con el fin de verificar en campo el comportamiento y fallas que se pudieran identificar frente a los resultados obtenidos en los indicadores. Producto de estas acciones, se generan los respectivos informes de auditoría y traslados a entidades a las autoridades competentes.</t>
  </si>
  <si>
    <t xml:space="preserve">De acuerdo con el  "Tablero semestre I 2024", con el análisis de alertas de 4 indicadores en 13 Empresas Sociales del Estado (4*13) para las siguientes entidades: 
-HOSPITAL UNIVERSITARIO SANTANDER
-HOSPITAL MAGDALENA MEDIO
-ESE UNIVERSITARIA DEL ATLANTICO
-HOSPITAL GENERAL DE MEDELLIN
-ESE HOSPITAL SAN RAFAEL II NIVEL 
-ESE HOSPITAL SAN AGUSTIN DE FONSECA
-SUBRED CENTRO ORIENTE ESE
-ESE HOSPITAL REGIONAL JOSE DAVID PADILLA VILLAFAÑE
-ESE NUESTRA SEÑORA DEL PILAR
-ESE INSTITUTO DE SALUD DE BUCARAMANGA
-ESE HOSPITAL UNIVERSITARIO LA SAMARITANA Y SEDE ZIPAQUIRA
-ESE SAN ANTONIO DE CHIA
-ESE HOSPITAL MARIA INMACULADA </t>
  </si>
  <si>
    <t>De acuerdo con el resultado obtenido en cuatro (4) indicadores calculados a partir de la información financiera reportada por las ESE al cierre de la vigencia anterior (2023), los cuales contemplan variables relacionadas con cartera, pasivos especialmente al talento humano en salud, pérdidas operacionales y generación de recaudo frente a ingresos causados, se llevaron a cabo durante el segundo semestre de 2024 siete (7) auditorías con el fin de verificar en campo el comportamiento y fallas que se pudieran identificar frente a los resultados obtenidos en los indicadores. Producto de estas acciones, se generan los respectivos informes de auditoría y traslados a entidades a las autoridades competentes.
La meta frente a este indicador para la vigencia 2024, corresponde a la verificación de los cuatro (4) indicadores señalados en las ESE para priorizar 20 ESE en las cuales se observe alerta en los resultados de los indicadores y no se encuentren en medidas de vigilancia especial. 
En este senido, lo ejecutado al segundo semestre de 2024 corresponde a 13 ESE y en el segundo semestre 7 ESE.
Se incluye con el análisis de alertas de 4 indicadores en 20 Empresas Sociales del Estado (4*20), analizadas en la vigencia 2024, las cuales fueron: 
HOSPITAL UNIVERSITARIO SANTANDER
HOSPITAL MAGDALENA MEDIO
ESE UNIVERSITARIA DEL ATLANTICO
HOSPITAL GENERAL DE MEDELLIN
ESE HOSPITAL SAN RAFAEL II NIVEL 
ESE HOSPITAL SAN AGUSTIN DE FONSECA
SUBRED CENTRO ORIENTE ESE
ESE HOSPITAL REGIONAL JOSE DAVID PADILLA VILLAFAÑE
ESE NUESTRA SEÑORA DEL PILAR
ESE INSTITUTO DE SALUD DE BUCARAMANGA
ESE HOSPITAL UNIVERSITARIO LA SAMARITANA Y SEDE ZIPAQUIRA
ESE SAN ANTONIO DE CHIA
ESE HOSPITAL MARIA INMACULADA 
UNIDAD DE SALUD DE IBAGUE ESE
ESE HOSPITAL DEPARTAMENTAL TOMAS URIBE URIBE DE TULUA
ESE HOSPITAL NUESTRA SEÑORA DEL CARMEN
HOSPITAL REGIONAL SEGUNDO NIVEL DE ATENCIÓN VALLE DE TENZA ESE
ESE HOSPITAL SAN PEDRO DE EL PIÑON
ESE HOSPITAL SAN JOSE DE CONDOTO
ESE HOSPITAL DEPARAMENTAL DE SAN ANDRES PROVIDENCIA  SANTA CATALINA</t>
  </si>
  <si>
    <t xml:space="preserve">De acuerdo con la solicitud precedente, de manera atenta informamos que el indicador “Recaudo de la contribución a favor de la Superintendencia Nacional de Salud” a cargo de la Secretaría General – Dirección Financiera tiene una periodicidad semestral, situación por la cual no aplica reporte para el I trimestre de 2024. </t>
  </si>
  <si>
    <t>De acuerdo a lo mencionado por la SNS, no se reporta avance de caracter trimestral.</t>
  </si>
  <si>
    <t>La contribución correspondiente a la vigencia 2024, según la resolución 2024920050005676-6, estableció que el periodo de recaudo oportuno finaliza el 22 de julio de 2024. Hasta el 30 de junio, el porcentaje de recaudo es del 17% respecto al valor liquidado.
Para gestionar este indicador, hemos implementado varias estrategias, incluyendo: contacto permanente por vía telefónica, envío de mensajes de texto, creación y distribución de piezas gráficas, campañas de correo electrónico y uso de otros medios de comunicación de la Entidad.
Estas acciones nos han permitido alcanzar el resultado mencionado. Sin embargo, es importante resaltar que aún no hemos cumplido con la meta establecida debido a que el periodo de recaudo oportuno no ha finalizado. Una vez concluya este periodo, para el reporte el 22 de julio, reportaremos los resultados finales durante el segundo semestre del año.</t>
  </si>
  <si>
    <t>La contribución correspondiente al periodo 2024, según lo estipulado en la resolución 2024920050005676-6, estableció el 22 de julio de 2024 como la fecha límite para el recaudo oportuno. Al cierre del mes de septiembre, se logró un 97,16% de recaudo.
Este resultado fue posible gracias a la implementación de diversas estrategias, tales como contacto telefónico continuo, envío de mensajes de texto, creación y publicación de material gráfico, campañas de correo electrónico, y el uso de otros canales de comunicación de la Entidad. Además, se brindó atención directa a los vigilados, ofreciéndoles asistencia para resolver inconvenientes y garantizar que pudieran realizar sus pagos de manera oportuna. Estas acciones han sido clave para alcanzar el porcentaje de recaudo mencionado.</t>
  </si>
  <si>
    <t>COD.</t>
  </si>
  <si>
    <t>Acción Estratégica</t>
  </si>
  <si>
    <t>Línea Base</t>
  </si>
  <si>
    <t>Medición de Cumplimiento</t>
  </si>
  <si>
    <t>Programación Metas Cuatrienio</t>
  </si>
  <si>
    <t>Reporte de Monitoreo II Semestre de 2023</t>
  </si>
  <si>
    <t>Resultado Cuantitativo Semestre 2 Meta 2023</t>
  </si>
  <si>
    <t>Durante el segundo semestre de 2023 la ADRES avanzó con la definición de la arquitectura de interoperabilidad para las bases de datos MIPRES, RETHUS, REPS, RIPS teniendo como punto de referencia su crecimiento en GIGAS por año. Se estableció una estrategia de comunicación para Integración de datos entre MSPS -ADRES a través de reuniones periódicas entre las áreas misionales y técnicas del MSPS y la ADRES. En el segundo semestre de 2023 se logró que el MSPS dispusiera de información actualizada de MIPRES, REPS y Tabla de evolución, disponiendo inicialmente una copia de c/u de las BD (MIPRES,RETHUS, REPS, RIPS) a ADRES y son restauradas por una sola vez, para que posteriormente a través del mecanismo de replicación en línea, se actualice de manera transaccional, es decir, la operación que realiza el MSPS se ve en ADRES en línea.
Adicionalmente, en relación con la interoperabilidad con los diversos actores del sistema General de Salud, se efectuó el Diagnóstico de Madurez de Interoperabilidad de acuerdo con el Marco definido por MinTIC, de manera conjunta con la fabrica de Software. Sobre el diagnostico realizado se incluyen pasos a seguir.
Con respecto al producto Gestión de Datos Maestros, la ADRES elaboró el documento: Arquitectura de información y/o datos y Arquitectura de integraciones e interoperabilidad para ADRES, a través del contrato de fabrica de Software.</t>
  </si>
  <si>
    <t>La entidad reporta cumplimiento de la meta establecida para la vigencia 2023, ejecutando las actividades que permitieron la entrega de los productos: Interoperabilidad con los diversos actores del Sistema General de Salud y Gestión de datos maestros.</t>
  </si>
  <si>
    <t>La entidad no programó metas en la vigencia 2023, en tal sentido no presenta avance.</t>
  </si>
  <si>
    <t xml:space="preserve"> 31 de diciembre de 2023 las EPS reportaron 97.771 archivos, de los cuales, fueron validados 96.050. Lo anterior teniendo en cuenta que dados los tiempos por el cierre presupuestal y contable de la ADRES se validó lo presentado por las EPS entre:
El 12 de diciembre de 2022 y el 20 de octubre de 2023 por pruebas realizadas a los usuarios entre el 17 de marzo de 2020 y el 25 de agosto de 2020
El 04 de mayo de 2023 y el 13 de diciembre de 2023 por pruebas realizadas a los usuarios entre el 26 de agosto de 2020 y el 30 de junio de 2022
El 12 de diciembre de 2022 y el 25 de diciembre de 2023 por pruebas realizadas a los usuarios a partir del 01 de julio de 2022. 
Con forme a lo anterior, se validó un 98,24% de los reportes efectuados.</t>
  </si>
  <si>
    <t>Durante el segundo semestre de 2023 la ADRES remitió comunicaciones por las cuales se solicita al Gobierno Nacional la asignación de recursos con los cuales se pudiera efectuar el reconocimiento de Pruebas COVID-19.
Frente a los reportes efectuados por las EPS y dada la asignación presupuestal, la ADRES en el mes de diciembre de 2023 realizó el pago de los recursos que resultaron aprobados en el proceso de validaciones respecto a lo presentado por las EPS entre:
 El 12 de diciembre de 2022 y el 20 de octubre de 2023 por pruebas realizadas a los usuarios entre el 17 de marzo de 2020 y el 25 de agosto de 2020
El 04 de mayo de 2023 y el 13 de diciembre de 2023 por pruebas realizadas a los usuarios entre el 26 de agosto de 2020 y el 30 de junio de 2022
El 12 de diciembre de 2022 y el 25 de diciembre de 2023 por pruebas realizadas a los usuarios a partir del 01 de julio de 2022.</t>
  </si>
  <si>
    <t>La entidad reportó avance del 98,24%de la meta establecida para la vigencia 2023, que corresponde a 96.050 pruebas Covid validas de las 97.771 reportadas por la EPS.
Es necesario programar la meta rezagada para la vigencia 2024</t>
  </si>
  <si>
    <t>Régimen contributivo:
De acuerdo con los resultados de los procesos de Compensación ejecutados en el segundo semestre de 2023, la ADRES giró el 99,98% de los recursos del giro directo a las IPS y proveedores de servicios y tecnologías en salud que corresponde a $855.474.672.366, de acuerdo con la programación realizada por las EPS que se encuentran en medida de vigilancia especial, intervención o liquidación.
Régimen subsidiado:
De acuerdo con los resultados de los procesos de la Liquidación Mensual de Afiliados ejecutados en el segundo semestre de 2023, la ADRES giró el 99,95% de los recursos del giro directo a las IPS y proveedores de servicios y tecnologías en salud, correspondiente a $8.874.696.745.943, de acuerdo con la programación realizada por las EPS.
Servicios y tecnologías en salud no financiados con cargo la UPC:
La ADRES giró 100% de los recursos del giro directo por concepto de servicios y tecnologías en salud no financiados con cargo a la UPC a las IPS y proveedores de servicios y tecnologías en salud,  durante los meses de noviembre y diciembre lo correspondiente a $29.102.142.602,90 de acuerdo con la programación realizada por las EPS.</t>
  </si>
  <si>
    <t>Con relación al giro directo, en el mes de diciembre de 2023, se autorizó por parte de la Dirección de Liquidaciones y Garantías el paso a producción de la herramienta tecnológica para programación y ejecución de giro directo (Régimen Contributivo y Subsidiado), correspondiente a la Fase I del proyecto. Ésta Fase fue desarrollada por la fábrica de software Hitss y contempla hasta el paso de alistamiento.</t>
  </si>
  <si>
    <t xml:space="preserve">La entidad reportó cumplimiento de la meta establecida en 99.95% para la vigencia 2023 </t>
  </si>
  <si>
    <t xml:space="preserve">De acuerdo con el comité directivo realizado el 28 de noviembre de 2023, es necesario llevarlo a Junta Directiva de la vigencia 2024, teniendo en cuenta que el proyecto de telederma el cual iba hacer financiado por la dirección de epidemiologia de MInsalud es objeto de modificación y se espera financiación  en la vigencia 2024 por el fondo FIS. </t>
  </si>
  <si>
    <t xml:space="preserve">Según la información de la entidad, no se cumplió con la programación por falta de recursos para la financiación.
Se recomienda revisar la reprogramación de la meta para la vigencia 2024 </t>
  </si>
  <si>
    <t>La medición de este indicador inicia durante la vigencia 2024 sujeto a que el proyecto sea financiado, como se puede observar en la meta establecida</t>
  </si>
  <si>
    <t>No se tiene programación para el 2023</t>
  </si>
  <si>
    <t xml:space="preserve">Se realizaron 5 proyectos superando la meta establecida debido a que la Entidad está realizando actividades de motivación e incentivar una mayor participación de Instituciones de educación superior con quien se tiene convenios docencia - servicios para el desarrollo de proyectos interinstitucionales, como resultado la Entidad realizó los siguientes proyectos: *Proyecto “Detección del parásito Leishmania spp. en imágenes microscópicas empleando algoritmos de aprendizaje de maquina”. 
*Proyecto "Descripción y análisis clínico-patológico de los dermatofibromas diagnosticados en un Centro dermatológico de referencia en Colombia". 
*Proyecto "Caracterización del patrón de expresión genética asociado a la vía metabólica del colesterol en macrófagos infectados por Leishmania (v) braziliensis en diferentes momentos de la infección". 
*Proyecto “Análisis de los factores determinantes en salud que contribuyen a la presencia de pacientes diagnosticados con Enfermedad de Hansen, según casos atendidos en el Centro Dermatológico Federico Lleras Acosta en Bogotá D.C.”,.
*Proyecto de investigación: Polimorfismos genéticos y su relación con la susceptibilidad a melanoma: Revisión sistemática y Metaanálisis”. 
</t>
  </si>
  <si>
    <t>Según la información de la entidad, se cumplió al 100% la meta y se realizaron actividades adicionales.</t>
  </si>
  <si>
    <t xml:space="preserve">Durante el II semestre de 2023 se realizó la actualización del Modelo Integral de Auditoria Medica por parte del Grupo Interno de Trabajo de Gestión de Servicios de Salud, el cual se encuentra en proceso de adopción por parte de la Dirección general 
Acción de Mejora:  Realizar durante el I semestre de 2024 las gestiones pertinentes para adoptar mediante Resolución el Modelo Integral de Auditoria Medica en la entidad 
</t>
  </si>
  <si>
    <t>según la descripción del avance realizada por la entidad, la meta se cumplió en un 100%</t>
  </si>
  <si>
    <t>Durante el II semestre de 2023 se realizaron cinco auditorias (5) asistencias técnicas de las (5) programadas en el Cronograma de Auditirías de Calidad en Salud - FPSFCN -para un cumplimiento del 100%.                                                                               EVIDENCIA 
https://drive.google.com/drive/folders/1Ks_APH37lgyepQe7cGjimb4J98m_NjWY</t>
  </si>
  <si>
    <t>Según la descripción del avance realizada por la entidad, la meta se cumplió en un 100% se cumplió con el promedio.
Se recomienda para los siguientes reportes realizar el registro de cuantitativo de la meta en los mismos terminos de la programación, es decir, si es porcentaje o en número, etc.</t>
  </si>
  <si>
    <t>Se realizo contrato No CPS-288-2023 que tiene por objeto Contratar el desarrollo a la medida del módulo: Horus Health, incluyendo la licencia a perpetuidad del desarrollo a la medida realizado para el Fondo de Pasivo Social de Ferrocarriles Nacionales de Colombia y posterior al recibido a satisfacción brindar un año de soporte y la realización de las actualizaciones necesarias del módulo desarrollado.
Evidencia en: https://drive.google.com/drive/folders/1aOEyUonyI8nBRNMd0_WAvKv3b7fooKfd</t>
  </si>
  <si>
    <t>Según la descripcion del avance realizada por la entidad, la meta se cumplió en un 50%</t>
  </si>
  <si>
    <t>No aplica para el periodo a evaluar.</t>
  </si>
  <si>
    <t>En este periodo no aplica.</t>
  </si>
  <si>
    <t xml:space="preserve">
Para la vigencia 2023, la entidad realizó un recaudo por concepto de cobro coactivo, de 18,922 millones de pesos, cumpliendo de esta manera el 70% de la meta establecid.
En la suma de la acción estrátegica establecida se cumplió al 117% con un recaudo adicional de 117 millones de pesos.</t>
  </si>
  <si>
    <t>Teniendo en cuenta el reporte de la entidad la meta fue cumplida en un 100%.
El resultado anterior obedece a que la acci[on estratégica tiene 2 indicadores subdividos en cobro persuasivo y coactivo pero el resultado es el recaudo efectivamente realizado</t>
  </si>
  <si>
    <t>60,362 mill</t>
  </si>
  <si>
    <t>Para la vigencia 2023, la entidad realizó un recaudo por concepto de cobro persuasivo, de 60,362  millones de pesos, superando al 148% de cumplimiento de acuerdo a la meta establecida.</t>
  </si>
  <si>
    <t>Teniendo en cuenta el reporte de la entidad la meta fue cumplida en un 148%.
Atendiendo al resultado registrado se recomienda realizar la revisión de la meta programada para 2024, podría ser mayor.</t>
  </si>
  <si>
    <t>Para la vigencia 2023, se realizaron 21 mesas de trabajo, que facilitaron el acercamiento con las entidades deudoras para revisar, depurar y conciliar la deuda e indicar el procedimiento establecido por el Ministerio de Hacienda y Crédito Público, para suscribir acuerdos de pago con recursos FONPET, resultado que se ve reflejado en los acuerdos suscritos y que se encuentran pendientes de desembolso por parte del Ministerio de Hacienda y Crédito Público.</t>
  </si>
  <si>
    <t>Teniendo en cuenta el reporte de la entidad la meta fue cumplida en un 100%.
Atendiendo al resultado registrado se recomienda realizar la revisión de la meta programada para 2024.</t>
  </si>
  <si>
    <t>Los manuales actualizados para la vigencia 2023 fueron los manuales de análisis de impacto presupuestal y el manual de valor terapéutico, se continúa trabajando en la actualización de los manuales de Evaluaciones Económicas(en fase de comentarios de revisores nacionales) y Guia de Guias (en etapa de aprobación para publicación)</t>
  </si>
  <si>
    <t>Se reporta un avance del 50% correspondiente a la meta propuesta para la vigencia 2023. Esto en relacion a la actualización de (2) manuales a saber  manuales de análisis de impacto presupuestal y el manual de valor terapéutico.</t>
  </si>
  <si>
    <t>No presenta programacion de meta para la vigencia 2023</t>
  </si>
  <si>
    <t>Teniendo en cuenta la información de la entidad, no se hay programación para el semestre II de 2024. Se programa para las vigencia 2024, 2025 y 2026</t>
  </si>
  <si>
    <t>(número de actividades del cronograma de transformación ejecutadas / número de actividades del cronograma de transformación programadas )</t>
  </si>
  <si>
    <t>Porcentaje de aumento de pacientes con cumplimiento en la oportunidad del diagnóstico e inicio tratamiento para cada tipo de cáncer.</t>
  </si>
  <si>
    <t>Generar investigación y desarrollo e innovación para producir medicamentos biotecnológicos y fitoterapéuticos.</t>
  </si>
  <si>
    <t>Porcentaje de cumplimiento de la gestión del programa de producción de biotecnológicos, fitoterapéuticos y radiofármacos terapéuticos</t>
  </si>
  <si>
    <t>% de cumplimiento de de la gestión del programa de producción de biotecnológicos, fitoterapéuticos y radiofármacos terapéuticos</t>
  </si>
  <si>
    <t xml:space="preserve">Proyecto de infraestructura para el edificio ambulatorio aprobado. </t>
  </si>
  <si>
    <r>
      <rPr>
        <b/>
        <sz val="10"/>
        <color theme="1"/>
        <rFont val="Calibri"/>
        <family val="2"/>
        <scheme val="minor"/>
      </rPr>
      <t xml:space="preserve">114% de cumplimiento de las metas de recaudo para el II semestre de 2023
</t>
    </r>
    <r>
      <rPr>
        <sz val="10"/>
        <color theme="1"/>
        <rFont val="Calibri"/>
        <family val="2"/>
        <scheme val="minor"/>
      </rPr>
      <t xml:space="preserve">Valor recaudado en el periodo: $195.434.657.192
Valor meta de recaudo del periodo: $171.950.299.400
El ingreso acumulado del segundo semestre de 2023 se ubicó en 114% ($195.434 millones), respecto a la meta acumulada para este semestre por valor de ($171.950 millones), esto quiere decir que el recaudo cumplió la meta semestral (julio - diciembre), quedando un 14% por encima de lo planeado el cual obedeció al comportamiento del sector, donde se establecen causales de cumplimiento por parte de la ERP en:
- La forma de pago pactada
- Reconocimiento de deudas de vigencias anteriores
- Acuerdos de pago suscritos.
El 80% del ingreso del segundo semestre, se concentró en pagos realizados por: 
- CAPITAL SALUD: $71.595 millones equivalente al 37% del recaudo acumulado en el periodo.
- NUEVA EPS: $38.081 millones equivalente al 19% del recaudo acumulado en el periodo.
- FAMISANAR: $28.531 millones equivalente al 15% del recaudo acumulado en el periodo.
- COMPENSAR: $9.723 millones equivalente al 5% del recaudo acumulado del periodo y
- SANITAS: $7.306 millones equivalente al 4% del recaudo acumulado del periodo </t>
    </r>
  </si>
  <si>
    <t>Teniendo en cuenta la información de la entidad, se presenta cumplimiento de 114% de la meta, por recaudos adicionales que se percibieron por comportamientos del sector.</t>
  </si>
  <si>
    <r>
      <rPr>
        <b/>
        <sz val="10"/>
        <color theme="1"/>
        <rFont val="Calibri"/>
        <family val="2"/>
        <scheme val="minor"/>
      </rPr>
      <t>59% de de recaudo por giro directo (indicador acumulativo) del 60% programado en la meta</t>
    </r>
    <r>
      <rPr>
        <sz val="10"/>
        <color theme="1"/>
        <rFont val="Calibri"/>
        <family val="2"/>
        <scheme val="minor"/>
      </rPr>
      <t xml:space="preserve">
Valor total recaudado por giro directo en el periodo: $233.423 millones
Total de recaudo en el periodo: $398.490 millones
El ingreso correspondiente a giro directo de la vigencia 2023 se ubicó en 59% ($233.423 millones) respecto al total de ingresos recibidos por un valor de ($398.490 millones).
La mayor parte del ingreso por giro directo de la vigencia 2023 se concentró en pagos realizados por: 
- CAPITAL SALUD: $135.721 millones
- FAMISANAR: $37.433 millones
- NUEVA EPS: $25.494 millones
- COMPENSAR: $9.639 millones
- PIJAOS SALUD: $5.350 millones</t>
    </r>
  </si>
  <si>
    <t>Teniendo en cuenta la información de la entidad, se presenta cumplimiento de más del 98% de la meta.</t>
  </si>
  <si>
    <t>Durante el año 2023, el indicador registra un porcentaje de 100% en cuanto a mantener la condición de acreditación activa para los ensayos y parámetros acreditados bajo las normas ISO /IEC: 17025: 2017 - ISO/IEC 17043:2010. En total la DRSP se contaba con 15 ensayos acreditados activos bajo la norma ISO /IEC: 17025: 2017 y en el año 2023 se amplió el alcance de la acreditación para 3 parámetros más, al finalizar la vigencia 2023 se cuenta con un total de 18 ensayos acreditados.
Para los parámetros acreditados activos bajo la norma ISO/IEC 17043:2010, es importante resaltar que durante la vigencia 2023, fueron incluidos dentro de la ampliación del alcance de la acreditación 9 parámetros adicionales a los 8 parámetros acreditados anteriormente, lo que permitió cerrar la vigencia 2023 con un total de 17 parámetros acreditados. La totalidad de los ensayos y parámetros acreditados fueron sometidos a evaluación por ONAC y mediante auditoria interna en la vigencia 2023.</t>
  </si>
  <si>
    <t>De acuerdo a lo mencionado el cumplimiento de la meta se genera en el 100%</t>
  </si>
  <si>
    <t xml:space="preserve">En el segundo semestre de 2023 el comportamiento del indicador se ubicó en el nivel satisfactorio con un 99% de resultados que cumplen con el criterio de participación, según las condiciones particulares de cada proveedor. De igual manera es importante resaltar que en el segundo semestre en total el LNR participo en 12 Programas de Evaluación Externa del Desempeño; y se obtuvo resultado satisfactorio según los criterios del proveedor para 12 programas. 
Programa Water Supply/Drinking Water. Resource Technology Corp.USA, resultado 100%, Programa EvECSi, Control de la Calidad del Laboratorio de Serologia Infecciosa concordancia del 100%, Ensayos de aptitud serología de sífilis, CDC Atlanta, concordancia del 100%, Programa latinoamericano de control de calidad en bacteriología y resistencia a los antimicrobianos, concordancia del 100% de los cuatro ensayos diferenciados, Control lab. proficiência clínica, análises físico-químicas,hemoterapia, microbiologia e veterinária concordancia del 100% en los cuatro ensayos diferenciados del programa, International  Leptosirosis MAT Profeciency testing schene,Nacional Serology Refernce Laboratory Australia. Resultado satisfactorio 100%. 
</t>
  </si>
  <si>
    <t>De acuerdo a lo mencionado el cumplimiento de la meta se genera en el 100%, sin embargo, dado el cumplimiento superior al 100% se recomienda profundizar el análisis de las metas propuestas para las siguientes vigencias.</t>
  </si>
  <si>
    <t xml:space="preserve">Durante vigencia 2023, el indicador registra un porcentaje de 98% en la obtención de resultados satisfactorios por parte de los laboratorios participantes en los programas PEED  ofertados por el LNR. En total en año 2023 de acuerdo a la información generada por la plataforma PCC se registra una participación 2153 laboratorios de los cuales 2109 obtuvieron resultados satisfactorios en los diferentes programas en que participaron. Por otra parte, es importante resaltar que el LNR asegura y garantiza que el material de ensayo enviado permita la evaluación idónea del desempeño y por lo tanto la participación debería ser satisfactoria.  </t>
  </si>
  <si>
    <t>De acuerdo a lo mencionado el cumplimiento de la meta se genera en el 100%, sin embargo, dado el cumplimiento superior al 100% se recomienda profundizar el analisis de las metas propuestas para las siguientes vigencias.</t>
  </si>
  <si>
    <t>Se realiza el monitoreo siendo el resultado 7,3</t>
  </si>
  <si>
    <t>El resultado de la encuesta del índice de legitimidad del ONS para la vigencia 2023 fue de 1,11 superando la meta establecida.</t>
  </si>
  <si>
    <t xml:space="preserve">Se desrarollaron 351 productos de nuevo conocimiento, en los catro trimestres del año, así:
I trimestre: 59
II trimestre: 63 
III trimestre: 111 
IV trimestre: 118 
Durante 2023, se desarrollaron productos de nuevo conocimiento como artículos científicos, informes científico técnicos, manuscritos científicos, entre otros. 
</t>
  </si>
  <si>
    <t xml:space="preserve">El factor de impacto de la revista Biomédica fue de 0,9, lo que corresponde a 1.049 citaciones en el año. La meta establecida al interior de la entidad y en el Plan institucional de Gestión y Desempeño fue de 0,8. En este sentido, frente a esta meta se tiene un resultado satisfactorio.
Se solicita corrección de las metas del cuatrienio en el PES, considerando que se tomó como línea base el valor obtenido en el año 2022, año en el que se obtuvo un dato atípico, ya que al compararlo con los valores obtenidos para este indicador desde al año 2018 fluctuan entre 0,6 y 0,9 (información que reposa en los informes de indicadores institucionales).
Por lo anterior, este indicador no debería presentar aumento a través del tiempo, ya que adicionalmente,  depende de factores externos de citación y no directamente de la revista, por lo que es un valor que puede aumentar o disminuir sin que tengamos control sobre él. De hecho, para el equipo editorial de la revista, el tener factor de impacto y estar admitidos en Web of Science ya es positivo. Biomédica fue seleccionada como una de las 23 revistas científicas en el mundo para hacer parte de su colección de Medicina Tropical, en ese listado solo existen cuatro revistas latinoamericanas, tres de Brasil y Biomédica que es la única que publica en español.
</t>
  </si>
  <si>
    <t>Se justifica por parte de la entidad el incumplimiento de la meta.</t>
  </si>
  <si>
    <t xml:space="preserve">Se desarrollaron 248 productos de apropiación social del conocimiento, entre los cuales se destaca la participación en congresos, comités científicos, organización de eventos científicos, conferencias magistrales, entre otros, y se organizó el XVIII Encuentro Científico, realizado en el mes de noviembre de 2023.  
I trimestre: 37
II trimestre:42
III trimestre:64
IV trimestre: 105
La meta que se tenía establecida para este indicador institucional para el año 2023 fue de 223 y el valor obtenido fue de 248, es decir que se alcanzó un valor que superó la meta.
</t>
  </si>
  <si>
    <t>De acuerdo a lo mencionado el cumplimiento de la meta se genera en el 99,2%</t>
  </si>
  <si>
    <t>Se cumple con las actividades planteadas en el cronograma del CONTRATO FEI-INS 158 – 2023:</t>
  </si>
  <si>
    <t>Durante el primer año se halogrado avanzar significativamente en la revisión de la interoperabilidad de los sistemas Sivigila y LabMuestras. Además, se está en proceso de estructurar la integración de RedData con DBUA y la Carpeta Digital con el Carnet de Donantes. Estos avances permiten identificar sistemas potencialmente interoperables de manera efectiva, sentando una sólida base para el trabajo futuro. Se seguirpa trabajando para garantizar una integración completa y eficiente de todos los sistemas involucrado.</t>
  </si>
  <si>
    <t>La Meta no se programó para la vigencia 2023</t>
  </si>
  <si>
    <t>Se llevarón a cabo visitas de inspección vigilancia y control de bancos de sangre, cosméticos, dispositivos médicos,medicamentos, alimentos, inspecciones a plantas de beneficio , establecimientos que realizan estudios clínicos</t>
  </si>
  <si>
    <t>El Invima registra un cumplimiento de la meta del 112% al cierre de la vigencia 2023 haciendo una breve descripción de las acciones realizadas.</t>
  </si>
  <si>
    <t>Se realizarón asistencias técnicas en los siguientes temas:
Programa de Tecno y Reactivovigilanciadirigidas a profesionales de las secretarias de salud.
Orientación para las actividades de IVC con base en el proceso de auditoría externa del Invima a las entidades territoriales de salud establecido en la resolución 1219 de 2013 y circulares 046 de 2014 y 2016.
Requisitos para planta de beneficio animal de ovinos.
Fortalecimiento de las acciones de alimentos y bebidas competencias de las ETS (Rotulado, Medidas sanitarias de seguridad, peritaje).
Toma de muestras y acompañamiento al terrritorial de  Farmacovigilancia e inscripción a la Red Nacionalde Farmacovigilancia.
Procesos de investigación clínica.
Cursos de aula virtual de Farmacovigilancia.</t>
  </si>
  <si>
    <t>El Invima registra un cumplimiento de la meta del 130% al cierre de la vigencia 2023 haciendo una breve descripción de las acciones realizadas.</t>
  </si>
  <si>
    <t xml:space="preserve">Se realizarón capacitaciones en:
Innovación para marcos regulatorios preparados para el futuro.
Programa de Tecnovigilancia dirigida a gerentes de hospitales públicos.
Programa nacional de Reactivovigilancia y aplicación de la metodología AMFE dirigida a los prestadores de servicios de salud e importadores y fabricantes de dispositivos médicos y reactivos a nivel nacional y agencias regulatorias de dispositivos médicos de la región de las Americas.
Registros sanitarios para dispositivos médicos y equipos biomédicos.
Fortalecimiento de las capacidades técnicas de los profesionales responsables de las secretarías de salud de los programas de reactivo y tecnovigilancia.
Etiquetado y divulgación de la cartilla digital dirigida a la indutria de dispositivos médicos.
Resolución 214 de 2022 sobre proceso de certificación en apertura y funcionamiento de Dispositivos médicos sobre medida bucal.
Principios escenciales de seguridad y desempeño de dispositivos médicos y reactivos de dignóstico in vitro.
Validación de transporte de acuerdo con lo establecido en la resolución 5108 de 2005 dirigidas a profesionales de Bancos de tejidos.
Requisitos sanitarios para la exportación de carne y derivados cárnicos de la especie porcina a Singapur.
Requisitos sanitarios para la producción y comercialización de alimentos.
Herramientas para combatir la ilegalidad en la cadena cárnica y la clandestinidad y contrabando en el sector agropecuario.
Procesos de investigación clínica.
</t>
  </si>
  <si>
    <t>El Invima registra un cumplimiento de la meta del 123% al cierre de la vigencia 2023 haciendo una breve descripción de las acciones realizadas.</t>
  </si>
  <si>
    <t>Se llevarón a cabo los procesos de emisión, renovación y trámites asociados a resgitros sanitarios de medicamentos.</t>
  </si>
  <si>
    <t>El Invima registra un cumplimiento del 96% de la meta programada, por lo cual, deberá programar el cumplimiento de 578 autorizaciones para la vigencia 2024 como rezago.</t>
  </si>
  <si>
    <t>Se llevarón a cabo los procesos de emisión, renovación
y trámites asociados a registros sanitarios de dispositivos médicos.</t>
  </si>
  <si>
    <t>El Invima registra un cumplimiento de la meta del 146% al cierre de la vigencia 2023 haciendo una breve descripción de las acciones realizadas.</t>
  </si>
  <si>
    <t xml:space="preserve"> Se realizarón mesas de trabajo conjuntas con la 
Dirección de Alimentos del MSPS mediante las cuales 
se presentó una propuesta inicial, relacionada con el 
nuevo modelo de Inspecicón Vigilancia y Control que esta proponiendo el Invima a través de la cual se busca 
contar con una inscripción obligatoria con pago 
para medianas y grandes empresas por parte de los
 establecimientos objeto de vigilancia sobre la 
cual se pueda realizar una autoevaluación sanitaria por parte de los mismos que permita generar los insumos para realizar las actividades de IVC en el territorio nacional, exceptuando pagos de resigtros sanitarios y trámites asociados para cualquier tamaño de empresa; sin embargo teniendo en cuenta la resolución 2128 de 2023 que tiene como objetivo principal excepcionar del pago de tarifas para la expedición, modificación y renovación de registros sanitarios, permisos y notificaciones sanitarias a microempresarios, pequeños productores, cooperativas, asociaciones mutuales y asociaciones agropecuarias clasificadas como microempresas de alimentos y bebidas. acutalmente el Invima se encuentra en proceso de análisis y ajustes de cara a esta nueva normatividad. </t>
  </si>
  <si>
    <t>El Invima registra un cumplimiento del 20% de la meta por lo cual el restante deberá incluirlo en el rezago para 2024.</t>
  </si>
  <si>
    <t>Se llevarón a cabo 3 actualizaciones extraordinarias asi:
Resolución 2023016927 del 27 de abril de 2023 donde 
se incluye en el manual tarifario las renovaciones automáticas en sus diferentes modalidades para medicamentos homeopaticos y biológicos y ajustes a los conceptos de tarifas correspondientes a la evaluación farmacológica para medicamentos síntesis química.
Resolución 2023036099 del 4 de agosto de 2023, simplificación del manual tarifario en un 52% correspondiente a reducción de procesos y trámites de alimentos y bebidas, cósmeticos, dispositivos médicos, laboratorios, medicamentos, operaciones y procesos y trámites transversales.
Resolución 2023052539 del 7 de noviembre de 2023 que incluye tarifas para los trámites de modificaciones de un registro sanitario de medicamentos de síntesis química y gases medicinales, medicamentos biológicos y homeopaticos.
1 actualización ordinaria resolución 2023058719 de 2023 por la cual se actualizan las tarifas de acuerdo con lo indicado en el artículo del decreto 1889 del 30 de diciembre de 2021 que faculta la Instituto para actualizar su manual tarifario el 1 de enero de cada año.</t>
  </si>
  <si>
    <t>El Invima registra un cumplimiento del 200% de la meta por lo cual se sugiere revisar la programación de las vigencias 2024. 2025 y 2026 con el objetivo de no tener resultados muy por encima de lo programado.</t>
  </si>
  <si>
    <t xml:space="preserve">Publicación de dos artículos: Halloweem y Colera </t>
  </si>
  <si>
    <t>El Invima registra un cumplimiento de la meta del 100% al cierre de la vigencia 2023 haciendo una breve descripción de las acciones realizadas.</t>
  </si>
  <si>
    <t>Fortalecer capacidades técnicas de la red Nacional de laboratorios.</t>
  </si>
  <si>
    <t xml:space="preserve">Se llevarón a cabo 10 capacitaciones en los siguientes temas 
Aplicación y seguimiento a los estandares de calidad 
para dar cumplimiento a la resolución 1619 dirigida al laboratorio AVIDESA.
Lineamientos para el reporte de información en la platforma EpiInfo que permita disponer de información de calidad para elaboración de informes epidemiológicos del Grupo de la Red de Laboratorios.
Aplicación y seguimiento a estándares de calidad dirigida a FENAVI.
Análisis de bebidas alcoholicas y determinación de sulfitos dirigidas los Laboratorios Departamentales de Salud Pública.
Resolución 1427 y 1407 de 2022 nuevas metodologías dirigida a Laboratorios de Salud Pública.
Decimo tercer taller para el Fortalecimiento Técnico Científico de la Red Nacional de Laboratorios "Estandares de calidad camino a la acreditación" dirigido a los 33 laboratorios de salud pública 
Se llevaron a cabo 20  asistencias técnicas cuyo objetivo fue la revisión y seguimiento de los estándares de calidad de los laboratorios en cumplimiento de la resolución 1619 de 2015.
</t>
  </si>
  <si>
    <r>
      <rPr>
        <sz val="10"/>
        <rFont val="Calibri"/>
        <family val="2"/>
        <scheme val="minor"/>
      </rPr>
      <t>Brindar</t>
    </r>
    <r>
      <rPr>
        <sz val="10"/>
        <color theme="1"/>
        <rFont val="Calibri"/>
        <family val="2"/>
        <scheme val="minor"/>
      </rPr>
      <t xml:space="preserve"> apoyo sanitario y acompañamiento técnico a las familias Pueblos y familias indígenas,  Negras, Afrocolombianas, Raizales y Palenqueras, y campesinas que se  vincularon al Programa de Cultivos de Uso IlíCito en el marco del Programa Nacional Integral de sustitución de Cultivos Ilícitos -PNIS que implementarán en esos territorios modalidades  alternativas de sustitución de economías, ilícitas y reconversión  productiva de los cultivos de coca, marihuana o amapola para la correcta aplicación de normas sanitarias expedidas por el Ministerio de Salud y Protección.</t>
    </r>
  </si>
  <si>
    <t>Se ejecutarón las siguientes actividades:
Reunión con el cabildo indigena Muisca en el espacio liderado por el SENA "Tejido de paz" que busca revalorizar la hoja de coca como el vehículo de la palabra que une a los pueblos y custodia sus saberes a las comunidades indigenas de la sierra nevada de Santa Marta y de lerma Cauca.
Asistencia Técnica en Resguardo Indigena de Cohetando y Caldera en Cauca sobre productos alternativos para reemplazo de hoja de coca.
Participación en el Tambo Cauca en el lanzamiento de la política Nacional de dorgas.
Desarrollo de mesas de trabajo con comunidades Afrocolombianas respecto al tema del Viche .</t>
  </si>
  <si>
    <t>Desarrollo de una actividad de capacitación sobre 
productos cosméticos en el departamento del Choco.</t>
  </si>
  <si>
    <t xml:space="preserve">
Diseño de la automatización de los procesos misionales 
mediante flujos desarrollados en el marco de ejecución de los proyectos tecnológicos.
Notificación de programación de visitas IVC mediante correo electrónico.
Proceso de notificación y comunicación de actos administrativos y de documentos correspondientes a trámites y servicios.
Asignación de trámites de acuerdo al orden de llamada
Generación de actos administrativos y documentos a través de la información de metadatos.
Envió de correos electrónicos a usuarios externos con información de sus trámites.
Expedición de certificado de venta libre de acuerdo a la solicitud del usuario</t>
  </si>
  <si>
    <t>El Invima registra un cumplimiento del 90% de la meta por lo cual el restante deberá incluirlo en el rezago para 2024.</t>
  </si>
  <si>
    <t>Para el periodo en seguimiento no se programó meta.</t>
  </si>
  <si>
    <t>A través dela Resolución 1271 del 14 de agosto de 2023 se modificó el Anexo Técnico 1  “Glosario de Términos PILA” de la Resolución 2388 de 2016, adicionando el acápite “Tarifas a cotizar por los pensionados al Sistema General de Salud” con el fin de dar cumplimiento al artículo 78 de la Ley 2294 de 2023 "Por el cual se expide El Plan Nacional de Desarrollo 2022- 2026 Colombia potencia  mundial de la vida”, igualmente, el pasado 4 de diciembre se envió la comunicación 202331402595741 a la ADRES para ajustar la Malla de Validación Universal de acuerdo con las tarifas establecidas a partir del 1o. de enero de 2024.</t>
  </si>
  <si>
    <t>La Dirección de Aseguramiento registra el cumplimiento de la meta en un 100%</t>
  </si>
  <si>
    <t>Numero de pensionados que se benefician del nuevo porcentaje de cotizacion</t>
  </si>
  <si>
    <t>La aplicación de la disminución de aportes entra en vigencia a partir del 01/01/2024.
Nota: No existian compromisos para la vigencia 2023</t>
  </si>
  <si>
    <t>La meta no esta programada para el periodo en seguimiento.</t>
  </si>
  <si>
    <t>Fortalecer el aseguramiento en salud para el cuidado integral de toda la población, bajo el control y regulación del Estado a traves de la definicion de territorios para la gestion en salud.</t>
  </si>
  <si>
    <t>Expedicion acto administrativo para reorganizacion territorial del aseguramiento social.</t>
  </si>
  <si>
    <t>Un acto administrativo para reorganizacion territorial del aseguramiento social.</t>
  </si>
  <si>
    <t>A partir de lo establecido en el Decreto 1599 de 2022 y las mesas técnicas efectuadas de índole técnico y jurídico , se encuentra en revisión la versión final del proyecto de Resolución : "Por la cual se definen las áreas geográficas para la gestión en salud en Colombia y se adopta el Anexo Técnico de áreas geográficas para la gestión en salud", el cual seguirá con el trámite de publicación para comentarios de la ciudadanía.
Nota: No existeia compromiso para la vigencia 2023.</t>
  </si>
  <si>
    <t>La meta no esta programada para el periodo en seguimiento, sin embargo registran avances</t>
  </si>
  <si>
    <t>En la Resolución 1271 del 14 de agosto de 2023 se modificó el Anexo Técnico 2 de la Resolución 2388 de 2016, asignando los códigos de las universidades con régimen especial en salud y de esta forma permitir el recaudo de los aportes de sus afiliados cuando tienen ingresos adicionales y de sus cónyuges o compañeros permanentes cuando tienen una relación laboral.  Esta implementación se realizó a partir del 1o. de septiembre de 2023.</t>
  </si>
  <si>
    <t>A partir de la información de población no afiliada con edades entre 14 y 28 años, se evidenció que al 31/12/2022 existian 58.110 personas con encuesta del Sisbén y sin afiliación en el SGSSS. Para el año de 2023 se registra un avance de afiliación de esta población de 30.324 personas correspondiente a un incremento del 52.2%.</t>
  </si>
  <si>
    <t>La Dirección de Aseguramiento registra el cumplimiento de la meta en un 104%</t>
  </si>
  <si>
    <t>Para la vigencia 2023, no se programo meta, sin embargo, durante la vigencia 2023, se trabajó en la fase de formulación de la Política de Talento Humano en Salud y se avanzó en:
1. Se desarrollaron talleres regionales para la generación de espacios de participación social con los actores claves de los territorios y construcción del árbol de problemas y de objetivos del país.
2. Se planteó el capítulo de rectoría y gobernanza.
3. Se iniciaron las mesas de trabajo gubernamentales para la discusión intersectorial de las acciones generales y específicas por cada una de las líneas estratégicas planteadas.
4. Se realizó la integración de los capítulos construidos para el marco orientador de la Política de Talento Humano en Salud y se esbozó la primera versión del Documento de Política.
No se reporta avance cuantitativo por cuanto no se ha iniciado la fase de implementación, la cual se proyectó para iniciar en 2025.</t>
  </si>
  <si>
    <t>La DDTHS no programó meta para la vigencia 2023. Sin embargo, reporta las acciones realzadas durante el año para el cumplimiento de la meta propuesta para el cuatrienio.</t>
  </si>
  <si>
    <t>Se cuenta con versión preliminar del documento de  actualización de los "Lineamientos técnicos para la articulación de las Medicinas y las Terapias Alternativas y Complementarias, en el marco del Sistema General de Seguridad Social en Salud", el cual debe ser revisado por otras direcciones de este ministerio.</t>
  </si>
  <si>
    <t xml:space="preserve">La DDTHS reporta cumplimiento en un 70% de la meta establecida en la vigencia 2023, informado que ya se cuenta con la versión preliminar de los lineamientos técnicos para la articulación de las Medicinas y las Terapias Alternativas y Complementarias, en el marco del Sistema General de Seguridad Social en Salud, faltando la etapa de revisión correspondiente. </t>
  </si>
  <si>
    <t xml:space="preserve">Para la vigencia 2023, no se programó meta, sin embargo, se avanzó en la implementación de algunas de las líneas estratégicas, específicamente en: La línea de acción de evidencias, generación de información, formación de talento humano en salud y cooperación internacional.
</t>
  </si>
  <si>
    <t>La DDTHS no programó meta para la vigencia 2023 y reporta el avance en relación con la implementación de  las siguentes líneas estratégicas: La línea de acción de evidencias, generación de información, formación de talento humano en salud y cooperación internacional</t>
  </si>
  <si>
    <t>Teniendo en cuenta que el indicador cuenta con un rezago, se reportará el % de avance, al 1er trimestre de 2024.</t>
  </si>
  <si>
    <t>Pendiente</t>
  </si>
  <si>
    <t>Se solicitaron a los Laboratorios de Salud Púiblica, los informes de gestión correspondientes a la vigencia de 2023, mediante correo electrónico con plazo máximo de entrega al 16 de febrero.</t>
  </si>
  <si>
    <t>No se programó meta para la vigencia 2023.</t>
  </si>
  <si>
    <t>Implementar el Plan Decenal de Salud Pública 2022-2031 a través de la planeación territorial, sectorial y la gestión intersectorial.</t>
  </si>
  <si>
    <t>sesiones técnicas realizadas</t>
  </si>
  <si>
    <t>(Sesiones técnicas realizadas/Sesiones técnicas convocadas por el MSPS)*100</t>
  </si>
  <si>
    <t>Se realizaron asistencias técnicas a los territorios con relación a los Análisis de Situación de Salud.</t>
  </si>
  <si>
    <t>La Direccion de Epidemiologia y Demografia reportó un cumplimiento del 100%asociado a las asistencias tecnicos a  los terriotrios con relacion a los analisis de situacion de salud.</t>
  </si>
  <si>
    <t xml:space="preserve">
(No de acciones ejecutadas/No. De acciones programadas) *100</t>
  </si>
  <si>
    <t>Para la vigencia 2023 no se definió una meta; no obstante, de acuerdo con el comportamiento de las fuentes y usos de los recursos del SGSSS, se realizaron las solicitudes al Ministerio de Hacienda y Crédito Público de necesidad recursos para garantizar el aseguramiento en salud, mediante radicados 202310000922341, 202332022641901, 202332012767001; logrando una asignación de $1,5 billones a través de la la Resolución No. 2272 del 2023.
Adicionalmente, en conjunto con la ADRES se realizaron gestiones para asignar recursos en virtud del artículo 153 de la Ley 2294 de 2023, frente a lo cual se asignaron $1,509 billones.</t>
  </si>
  <si>
    <t>La Dirección de Financiamiento Sectorial no programó meta para el periodo en seguimiento, sin embargo, realiza el registro de avance cualitativo en el cual registra informaciòn de actividades realizadas para cumplir metas 2024</t>
  </si>
  <si>
    <t xml:space="preserve">Para la vigencia 2023 no se tenía programación de meta; sin embargo, en lo que respecta a la reglamentación del Sistema Integral de Información Financiera y Asistencial -SIIFA del artículo 3 de la Ley 1966 de 2019, durante el segundo semestre de 2023, se participó en las mesas para la construcción y definición del alcance del SIIFA. En este contexto, se presentó propuesta de resolución para creación y conformación del comité interinstitucional. Igualmente, se remitieron los aportes para la estructuración del proyecto de Decreto reglamentario. 
En relación con el avance del artículo 150 de la Ley 2294 de 2023,  este Ministerio avanza en la estructuración de un proyecto de acto administrativo, orientado a la adopción de una regulación integral de giro directo, donde se incorpora lo establecido frente a la materia, tanto en la precitada disposición, como en las Leyes 1122 de 2007, 1608 de 2013 y 1966 de 2019, proyecto que ya surtió la etapa de publicación para comentarios y observaciones de la ciudadanía en general, y se encuentra en revisión de la Dirección Jurídica.  </t>
  </si>
  <si>
    <t>Para la vigencia 2023 no se tenía programación de meta; sin embargo, en lo que respecta al diseño y estructuración del Sistema Integral de Información Financiera y Asistencial -SIIFA del artículo 3 de la Ley 1966 de 2019, durante el segundo semestre de 2023, se participó en las mesas para la decisión de los componentes del SIIFA, los cuales, corresponde a los módulos de: i) contratos, ii) interoperabilidad de facturación, iii) glosas, y iv) pagos. En este contexto, se precisa que el desarrollo e implementación del sistema, está sujeto a la reglamentación que se expida para tal fin.</t>
  </si>
  <si>
    <t>Para la vigencia 2023 no se tenía programación de meta; sin embargo, el Ministerio de Salud y Protección Social  cumplió anticipadamente con la reglamentación del artículo 155 de la Ley 2294 de 2023, mediante la expedición de la Resolución 2169 de 2023, a través de la cual se establecen los lineamientos para el uso de los recursos no ejecutados y asignados en la Resolución 2360 de 2016, para el pago de servicios y tecnologías en salud prestados a la población migran te no afiliada.</t>
  </si>
  <si>
    <t>Se expidió la Circular 17 de 2023 de la Comisión Nacional de Precios de Medicamentos y Dispositivos Médcios "Por la cual se modifica el artículo 8 de la Circular 6 de 2018 en relación con el periodo de reporte y plazo para el envío de información al SISMED y se sustituye el Anexo 1."</t>
  </si>
  <si>
    <t>La DMTS, reporta cumplimiento del 100% de la meta establecida en la vigencia 2023 con la expedición de la circular 17 de 2023 de la Comisión Nacional de Precios de Medicamentos y Dispositivos Médicos "Por la cual se modifica el artículo 8 de la Circular 6 de 2018 en relación con el periodo de reporte y plazo para el envío de información al SISMED y se sustituye el Anexo 1."</t>
  </si>
  <si>
    <t>Para la política farmacéutica y de dispositivos médicos se definieron los tres ejes temáticos: Pre-mercadeo, mercadeo y pos-mercadeo. Los siete enfoques: Gobernanza, Transparencia y Armonización, Sistemas de Información, Alto costo, huérfanas y esenciales o prioritarios, Talento Humano, Financiación y asequibilidad, Resiliencia y Vigilancia sanitaria. Y los problemas preliminares que sería abordados.</t>
  </si>
  <si>
    <t xml:space="preserve">La DMTS no programo meta para la vigencia 2023 
</t>
  </si>
  <si>
    <t>El documento CONPES 4129 Política Nacional de Reindustrialización fue emitido el 21 de diciembre de 2023; por lo tanto, en la vigencia 2024 se realizará el respectivo seguimiento a las acciones formuladas</t>
  </si>
  <si>
    <r>
      <t xml:space="preserve">La DMTS no programo meta para la vigencia 2023 
</t>
    </r>
    <r>
      <rPr>
        <sz val="10"/>
        <color rgb="FFFF0000"/>
        <rFont val="Calibri"/>
        <family val="2"/>
        <scheme val="minor"/>
      </rPr>
      <t xml:space="preserve">
</t>
    </r>
  </si>
  <si>
    <t xml:space="preserve">Durante la vigencia 2023 se plantearon 2 iniciativas de producción local de tecnologías estratégicas en salud:  una iniciativa para la producción local de medicamentos para enfermedades desatendidas, la cual está actualmente ejecutándose con la Universidad de Antioquia, y se planteo una iniciativa para la producción de vacunas que se está llevando a cabo con Vecol. Ambas iniciativas tendrán seguimiento en la vigencia 2024. </t>
  </si>
  <si>
    <t>El Ministerio participó en las mesas lideradas por el Organismo Andino de Salud (ORAS) de Perú, para establecer la ruta para la priorización de medicamentos oncológicos y de hepatitis C a nivel de la región andina y las gestiones para la negociación de precios para estos medicamentos.</t>
  </si>
  <si>
    <t xml:space="preserve">La DMTS no programó meta para la vigencia 2023.
</t>
  </si>
  <si>
    <t>Participación de la DMTS en la mesa de MTAC
Igualmente, aporte de la DMTS a la construcción de propuesta de esquema de actualización de lineamientos de política pública de medicinas alternativas del MSPS y a la construcción de propuesta de fortalecimiento institucional al interior del MSPS</t>
  </si>
  <si>
    <t xml:space="preserve">La DMTS no programó meta para la vigencia 2023.
</t>
  </si>
  <si>
    <t>Se ha avanzado en la construcción del borrador de Decreto que establecerá el nuevo régimen de registros sanitarios de medicamentos.</t>
  </si>
  <si>
    <t xml:space="preserve">Durante el segundo semestre de 2023, se ha avanzado en el diseño del tablero para la visualización de los reportes realizados por gestores farmacéuticos y EPs sobre novedades en la disponibilidad.
Adicionalmente, y con el objetivo de lograr una mayor captura de la información, fueron oficiados gestores farmacéuticos, EPS y titulares de registros con el objetivo de que estos informaran las novedades en la disponibilidad en caso de tenerlas para 414 medicamentos priorizados por Minsalud.
Se realizaron mesas de trabajo con los actores con los cuales se han podido identificar oportunidades de mejora frente a los campos que actualmente hacen parte de los formato de reporte que es empleado desde el año 2022.
Se han adelantado reuniones periódicas (semanales) con Invima con el objetivo de estandarizar el proceso para la gestión de las alertas de abastecimiento y la toma de medidas frente a aquellos medicamentos que se consideren como desabastecidos. Esto ha permitido la actualización del listado durante los meses de junio, octubre,noviembre y diciembre de 2023. Adicionalmente, se espera que la estandarizacion del proceso de análisis contribuya en la adecuada estructuración del sistema para la gestión de las alertas que sean recibidas. 
Se avanzó en el diseño del funcionamiento preliminar del sistema de información para la recepción y gestión de alertas, identificando de manera preliminar responsables, fuentes de información y los requerimientos tecnoloógicos y normativos para su implementación. </t>
  </si>
  <si>
    <t>La DMTS reporta cumplimiento de la meta planteada con un avance del 10% de la implementación de las etapas del sistema de información de reporte y gestión de alertas de abastecimiento</t>
  </si>
  <si>
    <t xml:space="preserve">
Se avanzó en la identificación de las fuentes de información con los datos que permitirían conocer la oferta pública de medicamentos y dispositivos médicos.
Una de las fuentes principales corresponde al SISMED, frente a la cual se expidió la Circular 17 de 2023, que modifica el periodo de reporte y plazo para enviar información al SISMED, haciendo que, a partir del mes de febrero de 2024, los titulares de registro sanitario e importadores tengan que realizar el reporte mensualmente y no trimestralmente como se hacía en años previos. Esto con el propósito de tener una mayor oportunidad en la información de comercialización para el análisis de disponibilidad de un medicamento.
Se avanzó en la implementación del primer nivel del IUM de un 99% de los registros autorizados para su comercialización en el país, siendo esto releevante para contar con un identificador único de los medicamentos que permita su cruce con las otras fuentes de información disponibles. </t>
  </si>
  <si>
    <t xml:space="preserve">La DMTS reporta cumplimiento de la meta planteada con un avance del 10% de la implementación de las etapas del sistema de información de consulta pública que permita conocer la oferta de medicamentos y dispositivos médicos.
</t>
  </si>
  <si>
    <t>Se realizó actualización de la base de expendedores con corte a noviembre de 2023 en coordinación con ASOCOLDRO, brindando la información de la ruta a gremios, establecimientos y expendedores. Se encontraron 5547 expendedores que potencialmente pueden participar. Se logró abordar en esta actividad ocho (8) de los 32 departamentos, en los que se encuentran 1000 expendedores, de los cuales siete (7) departamentos tuvieron cobertura telefónica al 100% y uno al 96,7%: Antioquia, Arauca, Casanare, Chocó, Guainía, Guaviare, Meta y Vichada. De los primeros 1000 asociados de ASOCOLDRO que fueron encuestados, 145 encuestados confirmaron que están interesados en participar en la ruta a
desarrollar entre el SENA, el MSPS y ASOCOLDRO</t>
  </si>
  <si>
    <t xml:space="preserve">La DMTS no programó meta para la vigencia 2023.
</t>
  </si>
  <si>
    <t xml:space="preserve">Actualización del manual técnico PAI   2016                                                                                                          </t>
  </si>
  <si>
    <t>El indicador está asociado a un acto administrativo para garantizar este indicador previo a ello se debe realizar la actualización del manual técnico PAI</t>
  </si>
  <si>
    <t>La Acción estratégica en cabeza de la Dirección de P y P no programó meta para el periodo en seguimiento</t>
  </si>
  <si>
    <t xml:space="preserve">
Agenda regulatoria para expedir actos administrativos en salud ambiental cumplida.</t>
  </si>
  <si>
    <t xml:space="preserve">
% de cumplimiento de la agenda regulatoria de acuerdo a actos administrativos publicados y/o expedidos anualmente. </t>
  </si>
  <si>
    <t>El proyecto de acto administrativo de Gestión del Cadáver se encuentra en validación con Ministerio de Justicia, Ministerio de Interior, Ministerio de Defensa, Intituto de Medicina Legal, Fiscalía General de la Nación, Justicia Especial para la Paz (para búsqueda de personas desaparecidas en el marco del conflicto armado en cementerios para incluir criterio de búsqueda e identificación), Fenalco y especialistas internacional como México y Argentina.
La modificación del Dec. 1575 de 2007 se encuentra en validación por parte del Ministerio de Vivienda, Ciudad y Territorio y falta la validación y aprobación por parte del Ministerio de Ambiente.
El acto administrativo de piscinas se encuentra en la finalización de las observaciones por parte de actores especialistas para establecimientos con piscinas.
El Manual de residuos sólidos se ha publicado a consulta pública y se ha modificado de acuerdo a las observaciones, se espera la validación del Ministerio de Ambiente para su expedición.
La creación de la Política Integral de Salud Ambiental se encuentra en revisión para la firma del Ministerio de Ambiente.</t>
  </si>
  <si>
    <t>La acción estratégica en cabeza de la Dirección de P y P no Presentó cumplimiento, sin embargo se registran las actividades realizadas para lograr la meta.</t>
  </si>
  <si>
    <t xml:space="preserve">
Implementar la estrategia integradora en salud ambiental orientadas a incidir en los determinantes sociambientales con enfoque diferencial, territorial e inclusivo, como parte integral del bienestar de las personas, familias y comunidades.
</t>
  </si>
  <si>
    <t xml:space="preserve">
% de cumplimiento de la estrategia integradora que incide en determinantes sociambientales .</t>
  </si>
  <si>
    <t>Para 2023 no se definio meta, sin embargo se tienen avances en el Sistema Unificado de Información en Salud Ambiental SUISA, con el tablero de control de Aire y Salud, elaborado en PowerBi y publicado en SISPRO; adicionalmente se tienen avances en el desarrollo del aplicativo GETSA, en PISIS, para dar cumplimiento  a las resoluciones 3496 de 2019 y 367 de 2023, relativas al seguimiento a la gestión de la salud ambiental a nivel territorial.
Se hace la claridad que el Sistema de Información Unico e interoperable en salud, se encuentra en proceso de desarrollo</t>
  </si>
  <si>
    <t>La Acción estratégica en cabeza de la Dirección de P y P no programó meta para el periodo en seguimiento, sin embargo, se registran avances para 2024</t>
  </si>
  <si>
    <t>Promoción de hábitos saludables con enfoque diferencial y de curso de vida a través de la implementación de un plan estratégico intersectorial para promover hábitos alimentarios saludables, actividad física, y prevenir el consumo de sustancias psicoactivas. 
Este plan incluirá la creación e implementación de un programa de juego activo y actividad física con enfoque diferencial.
Etapa 1: Concertación del plan.
Etapa 2: Formulación del plan.
Etapa 3: Acompañamiento técnico para la implementación del plan.
Etapa 4: Seguimiento y evaluación del plan.</t>
  </si>
  <si>
    <t>Espacios intersectoriales de articulación que involucre la promoción de hábitos saludables:
- CISAN
- CONIAF
- CONPES 4023/2021
- CONPES 4080/2022
- CISP
- CIPI</t>
  </si>
  <si>
    <t>Porcentaje de cumplimiento del  plan estratégico intersectorial</t>
  </si>
  <si>
    <t>Plan implementado</t>
  </si>
  <si>
    <t xml:space="preserve">Proceso de articulación intersectorial con MEN, MinDeporte, Cancillería, MinHacienda, DIAN, MinComercio, MinAmbiente, Policía Aduanera y Presidencia de la República, para concertar acciones para la promoción de modos, condiciones y estilos de vida saludable en los niveles nacional y territorial. </t>
  </si>
  <si>
    <t>La Dirección de P y P registra un avance del 30% de la meta</t>
  </si>
  <si>
    <t>Definir los lineamientos para la construcción, adecuación, mantenimiento y administración de los escenarios deportivos, recreativos y de actividad física, en armonía con los planes de ordenamiento territorial.
Etapa 1: Concertación del programa.
Etapa 2: Formulación del programa.
Etapa 3: Acompañamiento técnico para la implementación del programa.
Etapa 4: Seguimiento y evaluación del programa.</t>
  </si>
  <si>
    <t xml:space="preserve">Articulación entre MinEducación y MinSalud para la construcción y postulación del proyecto “Promoción de la actividad física, la recreación y el deporte en entornos educativos escolares para una vida saludable y feliz”, en convocatoria de OEA y OPS, en el marco del Programa Interamericano sobre políticas de alimentación saludable y actividad física en entornos escolares. Colombia fue uno de los tres países seleccionados para recibir asistencia técnica intensificada. </t>
  </si>
  <si>
    <t>La Dirección de P y P registra un avance del 40% de la meta</t>
  </si>
  <si>
    <t>No se registró seguimiento por parte de la Dirección de P y P</t>
  </si>
  <si>
    <t xml:space="preserve">Desde el área técnica, con base a la información disponible, se establecen las recomendaciones en alimentación para las personas mayores para ser tenidas en cuenta en los procesos de educación alimentaria y nutricional para esta población. </t>
  </si>
  <si>
    <t>La Derección de P y P registra el 100% de cumplimiento de la meta</t>
  </si>
  <si>
    <t xml:space="preserve">Producto de la revisión de la literatura en materia de patrones de referencia, puntos de corte y toma de medidas antropométricas, se elabora documento con orientaciones para la clasificación nutricional de las personas mayores. 
Se elaboraron las orientaciones para clasificación nutricional de las personas mayores a través de la medición de parámetros antropométricos. El documento surte el proceso de revisión interna. </t>
  </si>
  <si>
    <t>Indice de plan de IVC, formato de programas (Total 17 para alimentos)</t>
  </si>
  <si>
    <t>Se realizaron tres(3)sesiones conjuntas entre los equipos de Alimentacion y Nutricion - Calidad e Inocuidad, con el fin de abordar la prevencion de ETA en el hogar. Estas acciones fueron desarrolladas con los referentes de nutricion de la s ETS y EAPB (gestar salud).</t>
  </si>
  <si>
    <t>Para la identificacion de los factores generadores de las ETA, se avanza en el analisis de la informacion del INS sobre los brotes de los ultimos 10 años (2013 - 2023) en el marco del Analisis de Impacto Normativo Expos de la Resolucion 2674 de 2013. Labor tecnica que actualmente está en desarrollo. Una vez se genere el informe respectivo - finales del mes de marzo de 2024 , se concertaran las mesas de trabajo con el Invima para determinar las herramientas de politica necesarias. lo anteriormente referido, se trabaja con el equipo consultor que desarrolla el AIN Expost.</t>
  </si>
  <si>
    <t>De acuerdo a la información registrada por la Dirección de P y P aún no se logra el cumplimiento de la meta, por lo cual ésta será programada nuevamente para 2024 como rezago</t>
  </si>
  <si>
    <t xml:space="preserve">Asistencia técnica en 95 de 97 territorios </t>
  </si>
  <si>
    <t>95 territorios (participación principal de referentes de salud, y en algunos territorios se han formulado en el marco de la MIIAFF, Comités SAN y de Lactancia Materna, entre otros. Inclusión de PA de Envigado</t>
  </si>
  <si>
    <t>De acuerdo a la información registrada por la Dirección de P y P aún no se logra el cumplimiento de la meta, por lo cual ésta será programada nuevamente para 2024 como rezago del 2%</t>
  </si>
  <si>
    <t>1 Analisis de impacto normativo</t>
  </si>
  <si>
    <t>Se desarrolló y aprobó por parte del DNP el Analisis de impacto normativo para el tema de alimentos infantiles que incluye la actualización del Decreto 1397 de 1992.</t>
  </si>
  <si>
    <t>La meta no esta programada para 2023, sin embargo registraron avances</t>
  </si>
  <si>
    <t xml:space="preserve">2 asistencias técnicas programadas </t>
  </si>
  <si>
    <t xml:space="preserve">Se realizaron las AT programadas </t>
  </si>
  <si>
    <t>Se cuenta con versión preliminar del documento de Plan de acción del eje estratégico 4 de la Política Nacional de Drogas 2023-2033, el cual debe ser complementado, revisado y/o comentado por el equipo técnico para su aprobación.</t>
  </si>
  <si>
    <t>Se realizó la formulación, ajuste, asignación de recursos y inicio de la fase de implementación de 24 proyectos territoriales según la priorización definida en la resolución 1232 de 2023 con recursos FRISCO, así como 2 (dos) proyectos de CAMAD en centros carcelarios en la ciudad de Cali y Palmira.</t>
  </si>
  <si>
    <t>La Derección de P y P registra el 108% de cumplimiento de la meta</t>
  </si>
  <si>
    <r>
      <t xml:space="preserve">Gestionar con los actores  territoriales </t>
    </r>
    <r>
      <rPr>
        <sz val="10"/>
        <color theme="1"/>
        <rFont val="Calibri"/>
        <family val="2"/>
        <scheme val="minor"/>
      </rPr>
      <t>la implementación de proyectos dirigidos a promover la crianza igualitaria, los derechos, el fortalecimiento de redes comunitarias y de apoyo, y el cambio cultural asociado con normas y estereotipos de género que inciden en las violencias.</t>
    </r>
  </si>
  <si>
    <t>Se realizó el ajuste a la formulación, asignación de recursos de 9 (nueve) proyectos territoriales según la priorización previa.</t>
  </si>
  <si>
    <t>No se incluye resultado cuantitativo en tanto que el resultado final es el acto expedido y se encuentra en trámite jurídico</t>
  </si>
  <si>
    <t>Se cuenta con el acto administrativo desarrollado, se está desarrollando la fase de trámite jurídico para expedición</t>
  </si>
  <si>
    <t>Se observa rezago en la meta, se recomienda ajustarla para la vigencia 2024, con el fin de dar cumplimiento a la actividad.</t>
  </si>
  <si>
    <t>No se contemplo meta para la vigencia 2023</t>
  </si>
  <si>
    <t>No de actividades ejecutadas / No de actividades programadas (plan de implementación)</t>
  </si>
  <si>
    <t>Frente a los dos actos administrativos se determmino en el ministerio se direccinó hacer uno solo que incluyera la recuperación y las funciones del Instituto Materno Infantil y del San Juan de Dios. Por lo cual, se emitió el Decreto No 1959 de fecha 15-11-2023 «Por medio del cual se adoptan medidas para la adquisición y recuperación de la infraestructura del hospital San Juan de Dios y el Instituto Materno Infantil y se crea una entidad de carácter especial "Hospital Universitario San Juan de Dios y Materno Infantil».</t>
  </si>
  <si>
    <t>Se dio cumplimiento a la actividad, dado que en ejecución se ajustó el entregable y se generó un (01) acto administrativo, que contiene las 2 partes</t>
  </si>
  <si>
    <t>Se dio cumplimiento a la actividad.</t>
  </si>
  <si>
    <t>Está en proceso de formulación interareas, ya existe la versión 7 de este lineamiento de acuerdo al esquema definido por la OAPES. Así mismo se encuentra la matriz de focalización validada para la implementación del PNSR. Los avances se fundamentan en el plan decena de salud publica (que quedo reglamentado en diciembre de 2023), también en la definicion del modelo de atención que se encuentra en formulación, así mismo falta realizar las mesas intersectoriales de validación del plan, la consulta pública para su reglamentación y con ello finalmente expedir el acto adminsitrativo, y socializarlo territorialmente para su implementación.
Este proceso se ha desarrollado acorde al Plan Operativo y a las orientaciones dadas por Aura María Hernandez y Henry Virgilio Cuervo (asesores del despacho del viceministro). El 27 de diciembre en reunión con el Viceministro y los asesores se establecio finalizar este documento para marzo de 2024, presupuestando inicio de labores desde enero del 2024.</t>
  </si>
  <si>
    <t>No tiene meta para la vigencia 2023</t>
  </si>
  <si>
    <t>Durante la vigencia 2023 no fue posible la concertación con las instancias de participación de las comunidadades, por lo que no fue posible avanzar en la financiación de los modelos.</t>
  </si>
  <si>
    <t>Con base en la información reportada por la Oficina de Promoción Social, la meta no se cumplió.
Se realizará la reprogramación de la meta como rezago</t>
  </si>
  <si>
    <t>Acción estretegica sin meta fisica programada para el año 2023.</t>
  </si>
  <si>
    <t>Se cuenta con uin documento de lineamiento en salud para las comunidades negras, afrodescendientes, raizales y palenqueras protocolizado en la instancia definida para tal fin</t>
  </si>
  <si>
    <t>Con base en la información reportada por la Oficina de Promoción Social, la meta se cumplió con  un avance de 100%.</t>
  </si>
  <si>
    <t>Se cuenta con un documento de lineamiento en salud para el pueblo Rrom, el cual ha sido validado territorialmente, sin embargo, no ha sido protocolizado en la Comisión Nacional de Diálogo GItano porque en concertación con dicha instancia se priorizó avanzar con la ruta de consulta previa de la reforma a la salud</t>
  </si>
  <si>
    <t>Con base en la información reportada por la Oficina de Promoción Social, la meta se cumplió con un avance de 90%.</t>
  </si>
  <si>
    <t xml:space="preserve">En el marco del punto 5 del acuerdo final del proceso de Paz numeral 5.1.3.4.2, se avanzó en la implementación de la Estrategia de Rehabilitación Psicosocial Comunitaria para la Convivencia y no Repetición, en 8 municipios PDET: San Vicente del Caguán y Doncello (Caquetá), Dabeiba e Ituango (Antioquia), Buenos Aires y Caldono (Cauca) y Vista Hermosa y Mesetas (Meta).
Para lo anterior, el Ministerio de Salud y Protección Social celebró el convenio 732 de 2023, desde el que se desarrollaron las acciones previstas en la Estrategia. Este convenio tuvo su fecha de finalización el 30 de diciembre de 2023. Se estiman 1.440 personas beneficiarias.
</t>
  </si>
  <si>
    <t>Con base en la información reportada por la Oficina de Promoción Social, la meta se cumplió con un avance de 100%.</t>
  </si>
  <si>
    <t>Se garantizó la atención integral en el marco de lo contemplado en la medida de rehabilitación a 87.530 nuevas víctimas durante el año 2023, con recursos  tanto de inversión como de funcionamiento previstos para tal fin , los cuales fueron transferidos a las entidades territoriales en el marco de la resolución 1739 de 2022.</t>
  </si>
  <si>
    <t>Con base en la información reportada por la Oficina de Promoción Social, la meta se cumplió con un avance de 155%. Se evidencia una sobre ejecución de la meta programada asociado a que se realizaron actividades adicionales.</t>
  </si>
  <si>
    <t xml:space="preserve">Durante el año 2023 se avanzó con la priorización de los sujetos de reparación colectiva a ser atendidos, ejercicio realizado de manera articulada con la UARIV. De igual forma, se desarrolló el respectivo proceso precontractual para la publicación del Proceso Competitivo de Régimen Especial N° MSPS-RE-007-2023, en el marco del cual, se pretendía garantizar la atención de 21 Sujetos priorizados. Dicho proceso desafortunamente se declaró desierto. </t>
  </si>
  <si>
    <t>Con base en la información reportada por la Oficina de Promoción Social, la meta no se cumplió por lo cual será programada como rezago en la vigencia 2024</t>
  </si>
  <si>
    <t>Durante la vigencia 2023 se gestionaron recursos del PGN para fortalecer el proceso de Rehabilitación de personas firmamantes de Paz . Con  estos recursos se expedirá resolución de transferencias a las ESE Públicas  que cumplan con los citerios para la correspondiente ejecución d ela vigencia 2024.  Se a clara que para la vigencia 2023 no se programó meta, por lo que se registró como resultado  cero pero no hay incumplimiento.</t>
  </si>
  <si>
    <t>Para la construccion del informe anual de la implementación de la Política Pública Nacional de Envejecimiento y Vejez se requieren de los insumos de las 16 entidades firmantes de la política pública, el MSPS solicitó a las entidades el envío de la información para poder construir el informe</t>
  </si>
  <si>
    <t>Para la construccion del informe anual de la implementación de la Política PúblicaSocial para Habitantes de la Callez se requieren de los insumos de las 12 entidades firmantes de la política pública, el MSPS solicitó a las entidades el envío de la información para poder construir el informe</t>
  </si>
  <si>
    <t>El Ministerio adelantó los estudios previos para la contratación del Diseño, desarrollo e implementación del sistema nacional de información y banco de datos del sector Salud y Protección Social. No obstante por exceder su ejecución la vigencia presupuestal, se adelantaron algunas contrataciones y otras se reprogramaron para 2024.  Como avances se tienen: Estructuración del sistema único nacional de información y banco de datos del Sector Salud y Protección Social; mapa de ruta con las iniciativas de transformación digital para los procesos misionales que harán parte de las capacidades que deberá tener el nuevo sistema de información de la salud; prototipo del Portal único de Información en Salud y Protección Social y disponible para la operación el ChatBot  que atenderá las consultas en temas de salud, riesgos laborales, pensiones y subsidio familiar, en el portal; contratación de la infraestructura tecnológica requerida para la implementación del Sistema Único Nacional de Información y Banco de Datos del Sector Salud y Protección Social, y de temas de analítica, adquisición, instalación y puesta en funcionamiento de un sistema de gestión de documentos electrónicos de archivo- SGDEA para el Ministerio; plataforma de seguridad segmentada definida por software y movimiento lateral, mapeo de dependencia de aplicaciones y prevención en infraestructura (nube) y/o onpremise a nivel de servidores y endpoint para la entidad; adquisición, instalación y puesta en funcionamiento de un sistema de seguimiento estratégico a proyectos de inversión pública para el Ministerio de Salud y Protección Social; adquisición de licenciamiento de una solución tecnológica basada en búsqueda inteligente, en línea que permita contratar y transformar datos de diferentes fuentes, bajo la modalidad de servicios; contratación de herramientas y/o funcionalidades de localización geográfica necesarias para el desarrollo de la fase inicial del Sistema de Seguimiento a los Equipos Médicos Territoriales y a los Centros de Atención primaria en Salud, requeridas por el MSPS. En iniciativas en desarrollo,  sistema de Información implementado para el seguimiento a los casos de desnutrición en menores de 5 años, en 12 departamentos priorizados incluida La Guajira,  en ajustes a los módulos de expedición y anulación de incapacidades,  en pruebas funcionales del mecanismo de validación Factura Electrónica de Venta (FEV)- RIPS y, en Interoperabilidad de Historia Clínica Electrónica IHCE, se avanzó en la fase I con la superación de las pruebas integrales en los territorios de Antioquia, Cundinamarca, Meta y Valle del Cauca, como primeros departamentos con intercambio de datos clínicos del Resumen Digital de Atención- RDA.</t>
  </si>
  <si>
    <t>De acuerdo con la información de la dependencia, el avance es muy bajo. Se sugiere para el año 2024 programar de forma adecuada las metas para tener un mayor cumplimiento.</t>
  </si>
  <si>
    <t xml:space="preserve">Se brindo el acompañamiento solicitado por las entidades adscritas que forman parte del sector administrativo de salud y protección Social, sirviendo como enlace con el Departamento administrativo de función publica para la construcción de los documentos previos al aval que debe suministrar el Ministerio como Cabeza del Sector </t>
  </si>
  <si>
    <t>Según la información de la dependencia se cumplio totalmente con la meta.</t>
  </si>
  <si>
    <r>
      <t>lineamientos implementados asociados a la Clasificación Internacional de Enfermedad</t>
    </r>
    <r>
      <rPr>
        <sz val="10"/>
        <rFont val="Calibri"/>
        <family val="2"/>
        <scheme val="minor"/>
      </rPr>
      <t>es  CIE</t>
    </r>
    <r>
      <rPr>
        <sz val="10"/>
        <color rgb="FFFF0000"/>
        <rFont val="Calibri"/>
        <family val="2"/>
        <scheme val="minor"/>
      </rPr>
      <t xml:space="preserve"> </t>
    </r>
    <r>
      <rPr>
        <sz val="10"/>
        <color theme="1"/>
        <rFont val="Calibri"/>
        <family val="2"/>
        <scheme val="minor"/>
      </rPr>
      <t xml:space="preserve"> relacionada con la superación del binario hombre-mujer y el reconocimiento de la variabilidad.</t>
    </r>
  </si>
  <si>
    <t>Se cuenta con la Resolución No 10.39.509 de Septiembre 19 del 2022
Política y Estrategia de Atención con Enfoque Diferencial.
Politica implementada y aprobada.</t>
  </si>
  <si>
    <t>Según la información remitida por el Sanatorio Agua de Dios, se llego al 5% de avance del 10% programado.
Por lo cual, deberán programar en rezago correspondiente para 2024</t>
  </si>
  <si>
    <t>Esta en la etapa de recolección de datos y estudio de mercado
con 2 empresas especializadas en energías renovables</t>
  </si>
  <si>
    <t>Según la información remitida por el Sanatorio Agua de Dios, no hay cumplimiento de la meta. Por lo cual, deberán programar en rezago correspondiente para 2024.</t>
  </si>
  <si>
    <t>Según la información remitida por el Sanatorio Agua de Dios, no se tenia programada actividad para este periodo</t>
  </si>
  <si>
    <t>Del total del presupuesto de la entidad está siendo financiado en un 20,7% 
con recursos propios dando un cumplimiento en la meta de 2023 del 100%</t>
  </si>
  <si>
    <t>Según la información reportada por el Sanatorio Agua de Dios, el cumplimiento de la meta fue del 100%, toda vez que se cumplio con el 20,7 en el avance de las activiades programadas.</t>
  </si>
  <si>
    <t>Para el segundo Trimestre del 2023 la institución tenía 22 servicios ofertados. 
De los cuales 5 servicios no se están prestando (Pediatría, dermatología, ortopedia, Ginecología,  y RX Odontológica).  La oferta del periodo fue del 77%.</t>
  </si>
  <si>
    <t>Según la información reportada por el Sanatorio Agua de Dios, el cumplimiento de la meta fue del 77%, toda vez que los servicios de Pediatría, dermatología, ortopedia, Ginecología,  y RX Odontológica no estan siendo prestados.
Para el presente resultado no se solicita reprogramar el rezago teniendo en cuenta que los servicios ofertados en 2023 ya no son posibles de compensar.</t>
  </si>
  <si>
    <t>Estrategias para la disminucion de complicaciones asociadas a la morbilidad.</t>
  </si>
  <si>
    <t>Divulgación por medio de comunicación   redes sociales (Facebook) (whatsapp), página Web del Sanatorio de agua de Dios, Voz a Voz jornadas lúdicas. Con los siguientes temas:
I Trimestre Dengue
II Trimestre: Vacunación
III Trimestre Gestión del riesgo Cardiovascular
IV Trimestre Ruta materna</t>
  </si>
  <si>
    <t>Según la información reportada por el Sanatorio Agua de Dios, el cumplimiento de la meta fue del 100%, toda vez que se cumplio con las actividades programadas.</t>
  </si>
  <si>
    <t>La efectividad en la calificación en enfoque, implementación y resultados relacionados con los estándares en la autoevaluación del SUA de acuerdo con la resolución 5095, 
para el periodo fue del 1,01 comparado en el año (2022) anterior registra 1,64 no se evidencio descripción de fortalezas.</t>
  </si>
  <si>
    <t>Según la información reportada por el Sanatorio Agua de Dios, aunque no se tenia meta programada para ese periodo. Se tuvo un avance del 1,01%,en esta activiadad .</t>
  </si>
  <si>
    <t>Cerramos con un cumpliento del 73% basado en el seguimiento telefónico y personal realizo a los pacientes inscritos a nuestro programa lepra.
Es de aclarar que durante el segundo semestre del año 2023, se suspendio el contrato con la EAPB Famisanar, por esta razon los usuarios del programa Lepra pasaron a ser atendidos en las IPS  adscritas a Famisanar. Sin embargo el Sanatorio de Agua de Dios continua realizando el Seguimiento a sus pacientes, a fin de verificar el grado de discapacidad de los pacientes a quienes se les venía realizando la atención en el Sanatorio de Agua de Dios. 
total de pacientes Calisificados Grado 0= 142
Total de pacientes clasificados grado 1= 153
Total de pacientes calsificados grado 2= 454</t>
  </si>
  <si>
    <t xml:space="preserve">Según la información reportada por el Sanatorio Agua de Dios, el cumplimiento de la meta fue del 101% del total de la meta programada. </t>
  </si>
  <si>
    <t xml:space="preserve">El desarrollo de las actividdes de la busqueda de convivientes, se realiza a traves de la oficina del DIC. Cerramos el año 2023 con un indicador de cumplimiento del 1,6%
37 Convivientes Valorados
total de pacientes 25
Meta propuesta para valoracion: 60 pacientes. </t>
  </si>
  <si>
    <t>Según la información reportada por el Sanatorio Agua de Dios, el cumplimiento de la meta fue del 100%, del total de la meta programada.</t>
  </si>
  <si>
    <t xml:space="preserve">Para el cierre del año 2023, se emitio una propuesta para capacitacion y entrenamiento en el diagnostico de la Enfermedad de Hansen a la Secretaria de Salud de Boyaca, el cual fue rechazado. 
Actualmente el Sanatorio de Agua de Dios, a traves de la Oficina del DIC, se encuentra elaborando una propuesta academica para formacion y entrenamiento en la busqueda, identificacion, diagnostico y tratamiento de la Enfermedad de Hansen, con el objeto de venderla a las entidades educativas y entes de control de los diferentes terriotorios nacionales. </t>
  </si>
  <si>
    <t>Según la información remitida por el Sanatorio Agua de Dios, no hay avance para el cumplimiento de la meta.</t>
  </si>
  <si>
    <t>No se realizó registro de avance por parte de la Entidad</t>
  </si>
  <si>
    <t>88,88%</t>
  </si>
  <si>
    <t>los pacientes  fueron diagnosticados e iniciaron el tratamiento de manera oportuna,, frente a las observaciones: los casosa corresponden a los numeros de pacientes, aún se presentan casos de HANSEN en colombia por lo cual se sigue diagnosticando, se espera que del total de casos captados minimo 36 tengan un diagnostico e inicio de tratamiento oportuno, en el sanatorio de contratación E.S.E se trabaja para que el 100% de los pacientes reciban un diagnostico y un tratamiento oportuno</t>
  </si>
  <si>
    <t xml:space="preserve">La entidad indica cumplimiento del 88,88% de la meta establecida para la vigencia 2023.
</t>
  </si>
  <si>
    <t>se tiene el modelo de atención primario en salud formulado, solo se encuentra pendiente la valoración y revisión por parte del área de calidad, se trabaja en su aprobacion y respectiva publicacion se estara evidenciando su soporte en el siguiente informe.</t>
  </si>
  <si>
    <t>La entidad indica cumplimiento de la meta establecida para el cuatrienio. No obstante, manifiesta que se cuenta con la versión preliminar del documento el cual aún se encuentra pendiente de revisión, aprobación y publicación.</t>
  </si>
  <si>
    <t>para el periodo 2023 no se programo  actividades de atención primaria en salud en los hogares del municipio de Contratación efectivamente porque se encontraban en periodo de formulación.</t>
  </si>
  <si>
    <t xml:space="preserve">No se programo meta para la vigencia 2023.
</t>
  </si>
  <si>
    <t>se reportó cumplimiento de la meta a segundo semestre del 2023, se aclara que del 2024 aún no se ha reportado </t>
  </si>
  <si>
    <t>La entidad reporta cumplimiento de la meta formulada para 2023 y 2024, dado que a febrero de 2024 ya fue cumplida la meta de la vigencia, se recomienda revisar si las metas anuales fueron de manera correcta y/o indicar las razones del sobrecumplimiento en la columna U</t>
  </si>
  <si>
    <t> el resultado se obtiene al dividir:  34.139´658.419/22.564´285.007 , valores tomados del numerador y denominador descritos en la casilla M</t>
  </si>
  <si>
    <t>La entidad reporta cumplimiento de la meta formulada para la vigencia 2023, con un equilibrio presupuestal de 1,5.</t>
  </si>
  <si>
    <t>no se formularon metas para el 2023, para el 2024 El Dr. Olinto como Coodinador del Programa Hansen hará parte del grupo de Evaluación de cinco biomarcadores transcriptómicas para la enfermedad de Hansen en población Colombiana. Investigador principal Héctor Serrano-Coll-MD, MSc, PhD.
Co-investigadores: Dra. Annemieke Geluk, Dra. Nora Cardona-castro, Dr. Olinto Mieles Burgos.
Entidades participante:  Instituto Colombiano de Medicina Tropical-Universidad CES; Universidad de Leiden (Países Bajos); ESE Sanatorio de Contratación
Proyecto Financiado: Leprosy Research Group (LRI), Touring Foundation, Países Bajos</t>
  </si>
  <si>
    <t xml:space="preserve">La entidad no formulo metas para 2023.
</t>
  </si>
  <si>
    <t xml:space="preserve">Las Direcciones regionales han realizado acciones a 2 actores del sistema, de 2 programados para la vigencia 2023, cumpliendo el 100% para la vigencia2023, constatando en las mismas, que estas se han ejecutado en las entidades territoriales y también en los usuarios o ciudadanos, que son las dos categorías de vigilados programadas para la vigencia..  
Los actores programados para las 4 vigencias son 9.
</t>
  </si>
  <si>
    <t>De acuerdo lo descrito se observa cumplimiento por parte de la entidad.</t>
  </si>
  <si>
    <t xml:space="preserve">En atención al anuncio del Superintendente Nacional de Salud el 14 de octubre de 2022, informando a la población la presencia física de la Superintendencia Nacional de Salud para el 2023 en el departamento de Guajira. Como resultado de la gestión se realizó la entrega de la sede en la ciudad de Riohacha por parte del contratista American KPO el día 20 de febrero de 2023. En vista de las fechas de entrega de la dirección administrativa y el grupo de recursos físicos visito la sede del 18 al 22 de febrero para poner a disposición del superintendente la sede en Riohacha. </t>
  </si>
  <si>
    <t>En el desarrollo de las funciones de inspección y vigilancia, fueron priorizadas 11 entidades en el departamento de la Guajira para auditoria con enfoque en desnutrición y 10 para evaluación y seguimiento.
Así mismo dos (2) entidades del departamento de Chocó remitidas por el Ministerio de Hacienda y Crédito Público, se encuentran en un Programa de Mejoramiento Institucional - PMI. ademas se realizaron las siguientes acciones:
7 auditorías desagregadas así:
1 auditoría a Guainía
2 auditoriías a Choco
2 auditorias a la Guajira
1 auditoría a Putumayo
1 auditoría a Nariño
Así mismo se aprobaron trece (13) planes de acción para la gestión del riesgo en La Guajira.
Para un total de 43 acciones de IV a corte de 31 de diciembre de 2023. La meta se supera teniendo en cuenta situaciones de riesgo en salud identificadas con las IPS que requerían acciones de inspección y vigilancia.</t>
  </si>
  <si>
    <t xml:space="preserve">Para la vigencia 2023 no aplica reporte </t>
  </si>
  <si>
    <t>Se da inicio con la ejecución del proyecto, durante el periodo se desarrolla el proyecto conforme a los lineamientos técnicos dados en la contratación generando el Modelo de Gobierno y Gestión de Datos e Información para la Superintendencia Nacional de Salud, el cual contiene el diagnóstico del nivel de madurez en la gestión de datos e información por parte de la Entidad, la hoja de ruta para su implementación y la definición de la estrategia de uso y apropiación. 
Por otra parte se define el diseño de la arquitectura de una solución tecnológica (basada en aplicaciones) para integrar los datos y la información para uso y explotación con fines de realizar analítica avanzada y apoyar las funciones de Inspección, Vigilancia y Control (IVC), así como el modelo de Supervisión del Sistema de Salud.</t>
  </si>
  <si>
    <t>"Se realizaron diferentes  actividades desde la Dirección de Innovación y Desarrollo así:
1. Generación de nuevas ideas: 
a. Creación del grupo voluntario de apoyo a la Innovación y el Conocimiento.
Se vinculó a la Dirección un profesional de grado Asesor (Debidamente nombrado por el Despacho y asignado en fuinciones a la DID - Innovación y Conocimiento) y un profesional en calidad de Contratista, con el fin de fortalecer el equipo de trabajo de gestión de la Innovación y el Conocimiento
b.Elaboración del Reto Innovador.
Se realizaron las gestiones con diferentes áreas de la Entidad para la elaboración del reto de innovación, el cual se elaboró y socializó en la página de la SNS en el link https://docs.supersalud.gov.co/PortalWeb/metodologias/OtrosDocumentosMetodologias/5.TERMINOS%20GENERALES%20RETO%20INNOVACI%C3%93N%20ABIERTA%202023%20TRANSFERENCIA%20DE%20CONOCIMIENTO%20E%20INFORMACI%C3%93N%201.pdf
2. Espacios de difusión de conocimiento:
a. Programación de espacios para compartir conocimiento tácito y explicito de la Entidad.
Se realizaron diferentes actividades al interior de la entidad y fuera de ella, en espacios en los cuales se transmitió el conocimiento propio de la SNS respecto de las actividades misionales y estratégicas que se ejecutan y sobre los temas propios de Innovación y Conocimiento como en el seminario E+Salud 2023, en el proyecto de Propiedad Intelectual adelantado con la Universidad Sergio Arboleda y a través de la partición en diferentes eventos de Innovación."</t>
  </si>
  <si>
    <t>Se remitió Memorando 20231300000107893  ala DID solicitando apoyo para desarrollar una herramienta Registro sistematizado con  información pública de los vigilados liquidados y en liquidación.</t>
  </si>
  <si>
    <t>De acuerdo a lo programado, se realizan acciones de inspección y vigilancia a los Generadores, Recaudadores y Administradores de Recursos del SGSSS.  Estas acciones generaron 18 alertas, las cuales fueron objeto de seguimiento, para el mejoramiento de las acciones de estos vigilados</t>
  </si>
  <si>
    <t>Durante la vigencia 2023, se realizaron acciones de inspección y vigilancia sobre 19 Empresas Sociales del Estado, con el fin de llevar a cabo auditorías y mesas de trabajo, en las que se evaluara el monitoreo sobre 4 variables asociadas con alertas sobre riesgo financiero: 1. Concentración de la cartera frente a Ingresos generads, 2. Concentación del pasivo respecto de los ingresos generados, 3. Concentración pasivos laborales frente al totla de pasivos y 4. Generación de pérdidas acumuladas. Asi mismo de acuerdo con la información reportada por las ESE a través del Sistema de Información Hospitalario - SIHO al corte diciembre de 2022, se priorizaron 9 entidades sobre las cuales se determinó el resultado de sus indicadores en cartera, pasivos, obligaciones laborales y pérdidas acumuladas, con el fin de desplegar acciones durante el primer semestre de 2023 mediante auditorias, requerimiento o mesas.</t>
  </si>
  <si>
    <t xml:space="preserve">En la vigencia 2023, el Grupo de Contribución trabajó en conjunto con todas las áreas pertinentes según lo programado en el cronograma establecido para la vigencia. Este esfuerzo conjunto dio lugar a un recaudo que superó la meta establecida para el final de la vigencia, alcanzando un 93.1% , lo que asciende a 105 mil millones a corte 31 de agosto de 2023. </t>
  </si>
  <si>
    <t>Tipo Indicador</t>
  </si>
  <si>
    <t>Periodicidad</t>
  </si>
  <si>
    <t>Tipo acumulación</t>
  </si>
  <si>
    <t>Rezago</t>
  </si>
  <si>
    <t>Unidad de Medida</t>
  </si>
  <si>
    <t>Asesor</t>
  </si>
  <si>
    <t>1.</t>
  </si>
  <si>
    <t>2.1.1 Sistema de protección social , universal y adaptativo</t>
  </si>
  <si>
    <t>1. Fin de la Pobreza</t>
  </si>
  <si>
    <t>1. Talento Humano</t>
  </si>
  <si>
    <t xml:space="preserve">1. Política de Gestión Estratégica del Talento Humano </t>
  </si>
  <si>
    <t>Si</t>
  </si>
  <si>
    <t>2. Seguridad Humana y Justicia Social</t>
  </si>
  <si>
    <t>2.2 Superación de privaciones como fundamento de la dignidad humana y condiciones básicas para el bienestar.</t>
  </si>
  <si>
    <t>2.2.1  Hacia un sistema de salud garantista, universal, basado en un modelo de salud preventivo y predictivo</t>
  </si>
  <si>
    <t>4. Educación de Calidad</t>
  </si>
  <si>
    <t>2. Direccionamiento Estratégico y Planeación</t>
  </si>
  <si>
    <t xml:space="preserve">2. Política de  Integridad </t>
  </si>
  <si>
    <t>No</t>
  </si>
  <si>
    <t>kilómetro</t>
  </si>
  <si>
    <t>Ana Matilde Rodriguez Becerra</t>
  </si>
  <si>
    <t>3. Derecho Humano a la alimentación</t>
  </si>
  <si>
    <t>3.1 Adecuación de alimentos</t>
  </si>
  <si>
    <t>3.1.1 Alimentos sanos y seguros para alimentar a colombia</t>
  </si>
  <si>
    <t>3. Salud y Bienestar</t>
  </si>
  <si>
    <t xml:space="preserve">3. Gestión con valores para resultados </t>
  </si>
  <si>
    <t xml:space="preserve">3. Política de  Planeación institucional </t>
  </si>
  <si>
    <t>Incrementar-Capacidad</t>
  </si>
  <si>
    <t>Incrementar Capacidad</t>
  </si>
  <si>
    <t>4.1 Transición energética justa, segura, confiable y eficiente.</t>
  </si>
  <si>
    <t>3.1.2 Prácticas de alimentación saludable y adecuadas al curso de vida, poblaciones y teritorios.</t>
  </si>
  <si>
    <t xml:space="preserve">4. Evaluación de Resultados </t>
  </si>
  <si>
    <t xml:space="preserve">4. Política de  Gestión presupuestal y eficiencia del gasto público </t>
  </si>
  <si>
    <t>5. Convergencia regional</t>
  </si>
  <si>
    <t>5.1 Fortalecimiento de vinculos con la ppoblación colombiana en el exterior, e inclusión y protección de la población migrante</t>
  </si>
  <si>
    <t>3.1.3 Gobernanza multinivel para las políticas públicas asociadas al derecho humano a la alimentación adecuada (DHAA)</t>
  </si>
  <si>
    <t>5. Igualdad de genero</t>
  </si>
  <si>
    <t xml:space="preserve">5. Información y Comunicación </t>
  </si>
  <si>
    <t xml:space="preserve">5. Política de  Compras y Contratación Pública </t>
  </si>
  <si>
    <t>Personas</t>
  </si>
  <si>
    <t>Nelcy Esperanza Bohorquez Romero</t>
  </si>
  <si>
    <t>6. Paz total integral</t>
  </si>
  <si>
    <t>6.1 Territorios que se transforman con la implementación del acuerdo del teatro colon</t>
  </si>
  <si>
    <t>4.1.1 Transformación energétia justa , basada en el respecto a la naturaleza, la justicia social y la soberania con seguridad, confiabilidad y eficiencia.</t>
  </si>
  <si>
    <t>6. Agua limpia y saneamiento</t>
  </si>
  <si>
    <t xml:space="preserve">6. Gestión del Conocimiento y la Innovación  </t>
  </si>
  <si>
    <t xml:space="preserve">6. Política de  Participación ciudadana en la gestión pública </t>
  </si>
  <si>
    <t>6.Recuperar y fortalecer la red pública hospitalaria.</t>
  </si>
  <si>
    <t>7. Actores diferenciales para el cambio</t>
  </si>
  <si>
    <t>7.1 El Cambio es con las mujeres</t>
  </si>
  <si>
    <t>5.1.2Mecanismos de protección para la población migrante en tránsito , refugiados y con vivación de permanencia en el territorio nacional</t>
  </si>
  <si>
    <t>7. Energia asequible y no contaminante</t>
  </si>
  <si>
    <t xml:space="preserve">7. Control Interno </t>
  </si>
  <si>
    <t>7.2 Colombia igualitaria, diversa y libre de discriminación</t>
  </si>
  <si>
    <t>6.1.1 Fin del conflicto</t>
  </si>
  <si>
    <t>8. Trabajo decente y crecimiento económico</t>
  </si>
  <si>
    <t xml:space="preserve">7. Política de Fortalecimiento organizacional y simplificación de procesos </t>
  </si>
  <si>
    <t>7.3 Reparación efectiva e integral de victimas</t>
  </si>
  <si>
    <t>6.1.2 Acuerdos sobre las victimas del conflicto:"Sistema integral de verdad, justicia, reparación y no repetición"</t>
  </si>
  <si>
    <t>9. Industria Innovación e Infraestructura</t>
  </si>
  <si>
    <t xml:space="preserve">8. Política Gobierno Digital </t>
  </si>
  <si>
    <t>Oscar Javier Rincon Urquijo</t>
  </si>
  <si>
    <t>7.4 Pueblos y comunidades étnicas</t>
  </si>
  <si>
    <t>7.1.1 Garantia de los derechos en salud plena para las mujeres</t>
  </si>
  <si>
    <t>10. Reducción de las desigualdades</t>
  </si>
  <si>
    <t xml:space="preserve">9. Política de Seguridad Digital </t>
  </si>
  <si>
    <t>7.7 Crece la generación para la vida y la paz_niñas, niños y adolescentes protegidos, amados y con oportunidades</t>
  </si>
  <si>
    <t>7.2.1 Construcción de tejido social diverso, con garantia de derechos y sin discriminación</t>
  </si>
  <si>
    <t>11. Ciudades y comunidades sostenibles</t>
  </si>
  <si>
    <t xml:space="preserve">10. Política de Defensa Jurídica </t>
  </si>
  <si>
    <t>Superación de privaciones como fundamento de la dignidad humana y condiciones básicas para el bienestar</t>
  </si>
  <si>
    <t>7.3.1 Reparación transformadora</t>
  </si>
  <si>
    <t>12. Producción y consumo responsables</t>
  </si>
  <si>
    <t xml:space="preserve">11. Política de Mejora normativa </t>
  </si>
  <si>
    <t>7.4.1 Igualdad de oportunidades y garantías para poblaciones vulnerables y excluidas que garanticen la seguridad humana</t>
  </si>
  <si>
    <t>13. Acción por el clima</t>
  </si>
  <si>
    <t xml:space="preserve">12. Política de Servicio al ciudadano </t>
  </si>
  <si>
    <t>7.7.1 Modernización de los instrumentos de gestión de las políticas públicas</t>
  </si>
  <si>
    <t>14. Vida submarina</t>
  </si>
  <si>
    <t xml:space="preserve">13. Política de Racionalización de trámites  </t>
  </si>
  <si>
    <t>Hacia un sistema de salud garantista, universal, basado en un modelo de salud preventivo y predictivo</t>
  </si>
  <si>
    <t>15. Vida de ecosistemas terrestres</t>
  </si>
  <si>
    <t xml:space="preserve">6. Política de Participación Ciudadana en la Gestión Pública </t>
  </si>
  <si>
    <t>16. Paz Justicia e Istituciones solidas</t>
  </si>
  <si>
    <t xml:space="preserve">14. Seguimiento y evaluación del desempeño institucional </t>
  </si>
  <si>
    <t>17. Alianzas para lograr los objetivos</t>
  </si>
  <si>
    <t>15.Política Gestión Documental (Política de Archivos y Gestión Documental)</t>
  </si>
  <si>
    <t xml:space="preserve">16.  Política de Transparencia, acceso a la información pública y lucha contra la corrupción </t>
  </si>
  <si>
    <t xml:space="preserve">17. Política de Gestión de la Información Estadística  </t>
  </si>
  <si>
    <t xml:space="preserve">18. Política de Gestión del Conocimiento y la Innovación </t>
  </si>
  <si>
    <t>19. Control interno</t>
  </si>
  <si>
    <t>INSTRUCCIONES DE DILIGENCIAMIENTO</t>
  </si>
  <si>
    <t>DESCRIPTOR</t>
  </si>
  <si>
    <t>DETALLE</t>
  </si>
  <si>
    <t>GENERALIDADES</t>
  </si>
  <si>
    <t>En los trimestres en los que no se cuente con información numérica ni con el porcentaje de avance correspondiente, deberá registrarse el valor 0. En estos casos, se requerirá justificar cualitativamente la razón por la cual no se reporta avance.
Siempre que sea posible, los valores reportados deben consignarse como números enteros. En situaciones donde se requiera expresar valores menores a uno, se permitite el uso de un solo decimal.</t>
  </si>
  <si>
    <t>1.Cod</t>
  </si>
  <si>
    <t>Código de la acción estratégica</t>
  </si>
  <si>
    <t>Entidad Responsable de la acción</t>
  </si>
  <si>
    <t>Entidad o proceso responsable de la ejecución de la acción</t>
  </si>
  <si>
    <t>Lista desplegable de la cual se articula la acción</t>
  </si>
  <si>
    <t>Lista desplegable del ODS al que se articula la acción</t>
  </si>
  <si>
    <t>Lista desplegable de la Dimensión MIPG a la que se articula la acción</t>
  </si>
  <si>
    <t>Lista desplegable de la Política MIPG a la que se articula la acción</t>
  </si>
  <si>
    <t>Lista desplegable del Objetivo estratégico al cual se articula la acción</t>
  </si>
  <si>
    <t>Descripción d la acción estratégica a desarrollar</t>
  </si>
  <si>
    <t>Es el valor cuantitativo o cualitativo con el que inicia la medición de un indicador antes de que se implementen acciones o intervenciones.</t>
  </si>
  <si>
    <t>Medición de cumplimiento*</t>
  </si>
  <si>
    <t>Resultado tangible o intangible directamente generado por la acción estrategica.</t>
  </si>
  <si>
    <t>Nombre asignado. debe ser un reflejo del objetivo que se quiere medir. además de ser sencillo y concreto</t>
  </si>
  <si>
    <t>15. Tipo Indicador</t>
  </si>
  <si>
    <t xml:space="preserve">GESTIÓN:cuantifica los recursos físicos. humanos y financieros utilizados en el desarrollo de las acciones; y mide la cantidad de acciones. procesos procedimientos y operaciones realizadas durante la etapa de implementación
</t>
  </si>
  <si>
    <r>
      <rPr>
        <b/>
        <sz val="11"/>
        <color theme="1"/>
        <rFont val="Calibri"/>
        <family val="2"/>
        <scheme val="minor"/>
      </rPr>
      <t>Ejemplos:</t>
    </r>
    <r>
      <rPr>
        <sz val="11"/>
        <color theme="1"/>
        <rFont val="Calibri"/>
        <family val="2"/>
        <scheme val="minor"/>
      </rPr>
      <t xml:space="preserve">
Tasa de cumplimiento de metas.
Tiempo de entrega de servicios.
Nivel de satisfacción del cliente.
Costos de producción</t>
    </r>
  </si>
  <si>
    <t>PRODUCTO: cuantifica los bienes y servicios(intermedios o finales) producidos y/o provisionados a partir de una determinada intervención. asi como los cambios generados por esta que son pertinentes para el logro de los efector directos</t>
  </si>
  <si>
    <r>
      <t xml:space="preserve">Ejemplos:
</t>
    </r>
    <r>
      <rPr>
        <sz val="12"/>
        <color rgb="FF001D35"/>
        <rFont val="Arial"/>
        <family val="2"/>
      </rPr>
      <t>Número de productos o servicios entregados.
Nivel de calidad de los productos o servicios.
Cantidad de insumos utilizados</t>
    </r>
  </si>
  <si>
    <t>IMPACTO: mide los cambios resultantes en el bienestar de la poblacio´n objetivo de la intervención como consecuencia (directa o indirecta) de la entrega de los productos</t>
  </si>
  <si>
    <r>
      <rPr>
        <b/>
        <sz val="11"/>
        <color theme="1"/>
        <rFont val="Calibri"/>
        <family val="2"/>
        <scheme val="minor"/>
      </rPr>
      <t xml:space="preserve">Ejemplos: </t>
    </r>
    <r>
      <rPr>
        <sz val="11"/>
        <color theme="1"/>
        <rFont val="Calibri"/>
        <family val="2"/>
        <scheme val="minor"/>
      </rPr>
      <t xml:space="preserve">
Cambios en el conocimiento o comportamiento. 
Reducción de la tasa de mortalidad infantil. 
Incremento en la satisfacción de los usuarios. 
Mejora en la calidad de vida</t>
    </r>
  </si>
  <si>
    <t xml:space="preserve"> La representación matemática del cálculo del indicador</t>
  </si>
  <si>
    <t>Parámetro de referencia para determinar la magnitud y el tipo de unidad del indicador. (p.ej. Número. personas. kilómetros. Porcentaje, ($),  entre otras posibles unidades de medida).</t>
  </si>
  <si>
    <t>18. Tipo acumulación
Para asegurar una correcta medición del porcentaje de avance de un indicador. se debe utilizar un modo de acumulación dependiendo de si el objetivo o la dirección del indicador es incrementar su valor. reducirlo o mantenerlo. asi los tipos de acumulación pueden ser:</t>
  </si>
  <si>
    <t xml:space="preserve">Mantener: Stock
</t>
  </si>
  <si>
    <t>1. Stok: Busca que se mantenga un resultado o un logro que se tiene a una fecha determinada (p.ej. mantener la cobertura universal en la prestación de un servicio)</t>
  </si>
  <si>
    <t xml:space="preserve">Incrementar: Flujo. Capacidad. Acumulado
</t>
  </si>
  <si>
    <t xml:space="preserve">
2. Flujo: Los resultados de un año. no se acumulan con los del siguiente. En este caso. se brinda mayor importancia al avance que se obtenga en el último año del cuatrienio.
</t>
  </si>
  <si>
    <t>3. Capacidad:  Si toma en cuenta la línea de base (descuenta lo que ya se ha hecho antes de iniciar el período). Centra su atención en la medición del avance entre el punto de partida (línea base) y el punto esperado de llegada (meta).</t>
  </si>
  <si>
    <t>4. Acumulado: Mide los avances de un periodo. y para el siguiente incluye (suma) los avances obtenidos en periodos anteriores</t>
  </si>
  <si>
    <t>Disminuir: Reducción</t>
  </si>
  <si>
    <t>5. Reducción: Busca que se disminuyan los valores en el tiempo (p. ej. reducir muertes. hurtos. accidentes. atentados terroristas etc.).</t>
  </si>
  <si>
    <t>Es la  temporalidad con la cual se reporta la información (mensual. trimestral. semestral o anual).</t>
  </si>
  <si>
    <t xml:space="preserve">Valor objetivo total que se espera alcanzar al finalizar el periodo de gobierno </t>
  </si>
  <si>
    <t>SEGUIMIENTO</t>
  </si>
  <si>
    <t>Resultado Cuantitativo 1er trimestre</t>
  </si>
  <si>
    <t>Resultado cuantitativo (numero) del avance a primer trimestre de acuerdo con lo programado (En lo posible. se deben usar numeros enteros. en caso de requerir datos menores a uno. se debe hacer uso de un unico decimal)</t>
  </si>
  <si>
    <t>% de Cumplimiento 1er Trimestre</t>
  </si>
  <si>
    <t>porcentaje de cumplimiento</t>
  </si>
  <si>
    <t>Descripción cualitativa y detallada de la ejecución de la acción. dificultades. avances y pendientes</t>
  </si>
  <si>
    <t>Responsable del registro del reporte</t>
  </si>
  <si>
    <t>Persona responsable del diligenciamiento del reporte</t>
  </si>
  <si>
    <t>RECOMENDACIONES GENERALES</t>
  </si>
  <si>
    <t xml:space="preserve">Pasos para la construcción de un indicador </t>
  </si>
  <si>
    <t xml:space="preserve">1. Identificar el objetivo que se quiere medir/cuantificar 
2. Definir la tipología del indicador de acuerdo con el eslabón de la cadena de valor 
3. Redactar el nombre del indicador 
4. Escoger la batería de indicadores adecuada según los criterios de calidad (CREMA) 
5. Construir la ficha técnica del indicador </t>
  </si>
  <si>
    <t>Debe ser un reflejo del objetivo que se quiere medir. además de ser sencillo y concreto
ESTRUCTURA DE UN INDICADOR:
Objeto + condición deseada del objeto (verbo conjugado) + elementos adicionales de contexto descriptivo 
Ejemplo: Sedes educativas(objeto) construidas (verbo conjugado) para los niños y jóvenes desplazados(elementos descriptivos)</t>
  </si>
  <si>
    <t>Cuando la medición se calcula anualamente, en el avance trimestral, se digita NA, en cuanto al resultado cuantitivo y porcentaje de cumplimiento, y en los  campos "Resultado cuantitativo de la vigencia 2025" y "% de cumplimiento de la vigencia 2025", se digita 0 y 0%</t>
  </si>
  <si>
    <t>Variables</t>
  </si>
  <si>
    <t xml:space="preserve">…entendemos por variable cualquier característica o cualidad de la realidad que es susceptible de asumir diferentes valores. es decir. que puede variar. aunque para un objeto determinado que se considere puede tener un valor fijo" Sabino (1.980} Identifique la o las variables del indicador con iniciales alfanuméricas. Descríbala(s) brevemente e identifique la fuente la fuente: Ejemplo: PobTot: Población Total DANE - Censo Nacional </t>
  </si>
  <si>
    <t xml:space="preserve">*(Basado en la GUÍA PARA LA CONSTRUCCIÓN Y ANÁLISIS DE INDICADORES. Dirección de Seguimiento y Evaluación de Políticas Públicas. DNP 
chrome-extension://efaidnbmnnnibpcajpcglclefindmkaj/https://colaboracion.dnp.gov.co/CDT/Sinergia/Documentos/Guia_para_elaborar_Indicadores.pdf   </t>
  </si>
  <si>
    <t>Transformación</t>
  </si>
  <si>
    <t xml:space="preserve"> Acción estratégica</t>
  </si>
  <si>
    <t>Nombre del Indicador</t>
  </si>
  <si>
    <t>Unidad de medida</t>
  </si>
  <si>
    <t xml:space="preserve">Tipo acumulación </t>
  </si>
  <si>
    <t>Periodicidad de medición</t>
  </si>
  <si>
    <t>Meta programada año 2023</t>
  </si>
  <si>
    <t>Meta programada año 2024</t>
  </si>
  <si>
    <t>Meta programada año 2025</t>
  </si>
  <si>
    <t>Meta programada año 2026</t>
  </si>
  <si>
    <t>Meta programada cuatrienio</t>
  </si>
  <si>
    <t>Resultado Cuantitativo primer trimestre</t>
  </si>
  <si>
    <t>% de Cumplimiento primer trimestre</t>
  </si>
  <si>
    <t>Resultado Cuantitativo segundo trimestre</t>
  </si>
  <si>
    <t>% de Cumplimiento segundo trimestre</t>
  </si>
  <si>
    <t>Resultado Cuantitativo tercer trimestre</t>
  </si>
  <si>
    <t>% de Cumplimiento tercer trimestre</t>
  </si>
  <si>
    <t xml:space="preserve">Resultado Acumulado cuantitativo vigencia 2025 </t>
  </si>
  <si>
    <t>%  Cumplimiento Acumulado Vigencia 2025</t>
  </si>
  <si>
    <t>Rezago Acumulado Vigencias Anteriores</t>
  </si>
  <si>
    <t>% de Cumplimiento año 2023</t>
  </si>
  <si>
    <t>% de Cumplimiento año 2024</t>
  </si>
  <si>
    <t>Incrementar</t>
  </si>
  <si>
    <t>Stock</t>
  </si>
  <si>
    <t>7.	Fortalecer la sostenibilidad financiera del sistema salud en el pago, giro directo y la restitución de los recursos.</t>
  </si>
  <si>
    <t>Acumulado</t>
  </si>
  <si>
    <t xml:space="preserve">Incrementar </t>
  </si>
  <si>
    <t xml:space="preserve">38
</t>
  </si>
  <si>
    <t xml:space="preserve">MINISTERIO DE SALUD Y PROTECCIÓN SOCIAL - FONDO NACIONAL DE ESTUPEFACIENTES </t>
  </si>
  <si>
    <t>MINISTERIO DE SALUD Y PROTECCIÓN SOCIAL - OFICINA ASESORA DE PLANEACIÓN Y ESTUDIOS SECTORIALES</t>
  </si>
  <si>
    <t>MNISTERIO DE SALUD Y PROTECCIÓN SOCIAL - SECRETARIA GENERAL</t>
  </si>
  <si>
    <t>Meta no programada para la vigencia, para la vigencia ya que corresponde a un reazgo de la vigencia 2023 el cual ya fue ejecutado al 100%, con la definicion del Modelo IVC SOA, de Aimentos y bebidas.</t>
  </si>
  <si>
    <t xml:space="preserve">ID_ 542. El día 19 de diciembre se llevó a cabo una actualización extraordinaria del manual tarifario por medio de la Resolución No. 2024057944, la cual empezó a regir a partir del 22 de diciembre, dicha actualización se realizó en virtud de optimizar la gestión de trámites y servicios, garantizando mayor eficiencia, transparencia y accesibilidad para los usuarios.
 El día 22 de diciembre se expidió la Resolución No. 2025067543 ?Por la cual se actualizan las tarifas en el Instituto Nacional de Vigilancia de Medicamentos y Alimentos  INVIMA actualización ordinaria del manual tarifario, esta actualización empezó a regir y en esta a partir del 1 de enero de 2026, se realizo el incremento de ley a las tarifas de la entidad de acuerdo con el incremento de la Unidad de Valor Básico (UVB) para la vigencia 2026, establecido por el Ministerio de Hacienda y Crédito Público
</t>
  </si>
  <si>
    <r>
      <rPr>
        <sz val="10"/>
        <color rgb="FF000000"/>
        <rFont val="Calibri"/>
        <scheme val="minor"/>
      </rPr>
      <t xml:space="preserve">Para el primer semestre de 2025:
No. asistencias técnicas   a los Entes descentralizadosy actores involucrados con los productos competencia del Invima realizadas
Línea Base_200
Meta año 2025: 231
</t>
    </r>
    <r>
      <rPr>
        <b/>
        <sz val="10"/>
        <color rgb="FF000000"/>
        <rFont val="Calibri"/>
        <scheme val="minor"/>
      </rPr>
      <t xml:space="preserve">Primer Semestre 2025
</t>
    </r>
    <r>
      <rPr>
        <sz val="10"/>
        <color rgb="FF000000"/>
        <rFont val="Calibri"/>
        <scheme val="minor"/>
      </rPr>
      <t xml:space="preserve">I Trimestre : 39
II Trimestre : 62
Resultado Cuantitativo I Semestre 2025: 101
% de Cumplimiento:  42%
</t>
    </r>
    <r>
      <rPr>
        <b/>
        <sz val="10"/>
        <color rgb="FF000000"/>
        <rFont val="Calibri"/>
        <scheme val="minor"/>
      </rPr>
      <t xml:space="preserve">Segundo Semestre 2025
</t>
    </r>
    <r>
      <rPr>
        <sz val="10"/>
        <color rgb="FF000000"/>
        <rFont val="Calibri"/>
        <scheme val="minor"/>
      </rPr>
      <t xml:space="preserve">III Trimestre : 111
IV Trimestre : 219
Resultado Cuantitativo II Semestre 2025: 330
% de Cumplimiento: </t>
    </r>
    <r>
      <rPr>
        <b/>
        <sz val="10"/>
        <color rgb="FF000000"/>
        <rFont val="Calibri"/>
        <scheme val="minor"/>
      </rPr>
      <t>144</t>
    </r>
    <r>
      <rPr>
        <sz val="10"/>
        <color rgb="FF000000"/>
        <rFont val="Calibri"/>
        <scheme val="minor"/>
      </rPr>
      <t xml:space="preserve">% - II Semestre 2025
</t>
    </r>
    <r>
      <rPr>
        <b/>
        <sz val="10"/>
        <color rgb="FF000000"/>
        <rFont val="Calibri"/>
        <scheme val="minor"/>
      </rPr>
      <t xml:space="preserve">Total Vigencia 2025: 431
</t>
    </r>
    <r>
      <rPr>
        <sz val="10"/>
        <color rgb="FF000000"/>
        <rFont val="Calibri"/>
        <scheme val="minor"/>
      </rPr>
      <t xml:space="preserve">
Las actividades están en el Plan Operativo Anual POA de las Direcciones de Operaciones Sanitarias, Dirección de Dispositivos Médicos, Dirección de Cosméticos, Direccion de Medicamentos y Direccion de alimentos indicadores del POA 2025: ID 621, 634, 663, 700, 731
Para la verificación de la información, la Oficina de Control Interno tomó los datos suministrados por la Oficina Asesora de Planeación, y la cruzó con la reportada por las dependencias responsables en el POA de esta meta, dentro de la vigencia 2025.</t>
    </r>
  </si>
  <si>
    <t>Esta actividad se cumplio en el año 2024 y corresponde a la
sistematización,automatización, integración e interoperabilidad de los sistemas de información para fortalecimiento del desarrollo de actividades de Inspección, vigilancia y control.
Nos efectuaron reportes en 2025, puesto que se ejecuto y cerro en 2024</t>
  </si>
  <si>
    <r>
      <t xml:space="preserve">Para la vigencia 2025:
Fase de implementación y pruebas de los desarrollos del proyecto ejecutada
Línea Base_2 (Fase de planeación y diseño del proyecto)
Meta año 2025: 0,4
</t>
    </r>
    <r>
      <rPr>
        <b/>
        <sz val="10"/>
        <rFont val="Calibri"/>
        <family val="2"/>
        <scheme val="minor"/>
      </rPr>
      <t>Primer Semestre 2025</t>
    </r>
    <r>
      <rPr>
        <sz val="10"/>
        <rFont val="Calibri"/>
        <family val="2"/>
        <scheme val="minor"/>
      </rPr>
      <t xml:space="preserve">
I Semestre 2025: 0
II Semestre 2025: 0,15
Resultado Cuantitativo I Semestre 2025: 0,15
% de Cumplimiento: 37%
</t>
    </r>
    <r>
      <rPr>
        <b/>
        <sz val="10"/>
        <rFont val="Calibri"/>
        <family val="2"/>
        <scheme val="minor"/>
      </rPr>
      <t>Segundo Semestre de 2025</t>
    </r>
    <r>
      <rPr>
        <sz val="10"/>
        <rFont val="Calibri"/>
        <family val="2"/>
        <scheme val="minor"/>
      </rPr>
      <t xml:space="preserve">
III Trimestre : 0,15
IV Trimestre : 0,2
Resultado Cuantitativo II Semestre 2025: 0,35
% de Cumplimiento: </t>
    </r>
    <r>
      <rPr>
        <b/>
        <sz val="10"/>
        <rFont val="Calibri"/>
        <family val="2"/>
        <scheme val="minor"/>
      </rPr>
      <t xml:space="preserve"> 58</t>
    </r>
    <r>
      <rPr>
        <sz val="10"/>
        <rFont val="Calibri"/>
        <family val="2"/>
        <scheme val="minor"/>
      </rPr>
      <t xml:space="preserve">% - II Semestre 2025
Nota: Para el 2025, se ejecuto el 100% de la meta esperada que corresponde a 0,4 y un acumulado del cautrenio del 0,64. Para el 2026 se esepra cumplir con la meta del cuatrienio, con avance esperado del 0,4.
</t>
    </r>
    <r>
      <rPr>
        <b/>
        <sz val="10"/>
        <rFont val="Calibri"/>
        <family val="2"/>
        <scheme val="minor"/>
      </rPr>
      <t>Total Vigencia 2025</t>
    </r>
    <r>
      <rPr>
        <sz val="10"/>
        <rFont val="Calibri"/>
        <family val="2"/>
        <scheme val="minor"/>
      </rPr>
      <t xml:space="preserve">: 0,40
Durante el cuarto semestre de 2025, se realizaron las siguientes actividades de las plataformas tecnológicas desarrolladas
SIVICOS III:
En el marco de SIVICOS III, es importante indicar que el aplicativo ya se encuentra en usabilidad por parte de usuarios internos como externos, a diciembre de 2025, se han expedido 261 Certificados de Inspección Sanitaria (CIS), 259 corresponden a exportaciones, y  2 a importaciones.
Se destacan las siguientes acciones ejecutadas: 
* Socialización: Se realizaron tres sesiones virtuales (octubre y diciembre) para capacitar sobre radicación de solicitudes, subsanaciones y corrección de CIS. 
* Capacitación digital: Publicación de tutoriales y plantillas en la base de conocimiento para registro, asignación de roles y carga masiva de productos. 
* Experiencia del usuario: Implementación de una encuesta de satisfacción para retroalimentación y mejora continua. 
* Integración estratégica: Inclusión de SIVICOSApp en la Plataforma de Trámites en Línea del INVIMA, alineada al Plan Operativo Anual 2025, promoviendo automatización, interoperabilidad y eficacia. 
Finalmente, en coordinación con el Grupo de Puertos, Aeropuertos y Pasos de Frontera (PAPF), se determinó continuar con la  salida paulatina y gradual en los distintos puntos de atención, que se realizará en la vigencia 2026.
</t>
    </r>
  </si>
  <si>
    <r>
      <t xml:space="preserve">Para el primer semestre de 2025:
No.  de visitas inspección de los productos competencia del Invima realizadas
Línea Base_11.944
Meta año 2025: 13.561
</t>
    </r>
    <r>
      <rPr>
        <b/>
        <sz val="10"/>
        <color rgb="FF000000"/>
        <rFont val="Calibri"/>
        <family val="2"/>
        <scheme val="minor"/>
      </rPr>
      <t>Primer Semestre 2025</t>
    </r>
    <r>
      <rPr>
        <sz val="10"/>
        <color rgb="FF000000"/>
        <rFont val="Calibri"/>
        <family val="2"/>
        <scheme val="minor"/>
      </rPr>
      <t xml:space="preserve">
I Trimestre : 3.818
II Trimestre : 3.856
Resultado Cuantitativo I Semestre 2025: 7.674
% de Cumplimiento:  54% - I Semestre 2025
</t>
    </r>
    <r>
      <rPr>
        <b/>
        <sz val="10"/>
        <color rgb="FF000000"/>
        <rFont val="Calibri"/>
        <family val="2"/>
        <scheme val="minor"/>
      </rPr>
      <t xml:space="preserve">Segundo Semestre de 2025
</t>
    </r>
    <r>
      <rPr>
        <sz val="10"/>
        <color rgb="FF000000"/>
        <rFont val="Calibri"/>
        <family val="2"/>
        <scheme val="minor"/>
      </rPr>
      <t xml:space="preserve">III Trimestre : </t>
    </r>
    <r>
      <rPr>
        <b/>
        <sz val="10"/>
        <color rgb="FF000000"/>
        <rFont val="Calibri"/>
        <family val="2"/>
        <scheme val="minor"/>
      </rPr>
      <t>4.082</t>
    </r>
    <r>
      <rPr>
        <sz val="10"/>
        <color rgb="FF000000"/>
        <rFont val="Calibri"/>
        <family val="2"/>
        <scheme val="minor"/>
      </rPr>
      <t xml:space="preserve">
IV Trimestre : </t>
    </r>
    <r>
      <rPr>
        <b/>
        <sz val="10"/>
        <color rgb="FF000000"/>
        <rFont val="Calibri"/>
        <family val="2"/>
        <scheme val="minor"/>
      </rPr>
      <t>4.054</t>
    </r>
    <r>
      <rPr>
        <sz val="10"/>
        <color rgb="FF000000"/>
        <rFont val="Calibri"/>
        <family val="2"/>
        <scheme val="minor"/>
      </rPr>
      <t xml:space="preserve">
Resultado Cuantitativo II Semestre 2025: 8.136
% de Cumplimiento: </t>
    </r>
    <r>
      <rPr>
        <b/>
        <sz val="10"/>
        <color rgb="FF000000"/>
        <rFont val="Calibri"/>
        <family val="2"/>
        <scheme val="minor"/>
      </rPr>
      <t>62</t>
    </r>
    <r>
      <rPr>
        <sz val="10"/>
        <color rgb="FF000000"/>
        <rFont val="Calibri"/>
        <family val="2"/>
        <scheme val="minor"/>
      </rPr>
      <t xml:space="preserve"> % - II Semestre 2025
</t>
    </r>
    <r>
      <rPr>
        <b/>
        <sz val="10"/>
        <color rgb="FF000000"/>
        <rFont val="Calibri"/>
        <family val="2"/>
        <scheme val="minor"/>
      </rPr>
      <t xml:space="preserve">Total Vigencia 2025: 15.810
</t>
    </r>
    <r>
      <rPr>
        <sz val="10"/>
        <color rgb="FF000000"/>
        <rFont val="Calibri"/>
        <family val="2"/>
        <scheme val="minor"/>
      </rPr>
      <t xml:space="preserve">
Las actividades están en el Plan Operativo Anual POA de las Direcciones de Operaciones Sanitarias, Dirección de Dispositivos Médicos y Dirección de Cosméticos, indicadores del POA 2025: ID 683,</t>
    </r>
    <r>
      <rPr>
        <sz val="10"/>
        <rFont val="Calibri"/>
        <family val="2"/>
        <scheme val="minor"/>
      </rPr>
      <t xml:space="preserve"> 756</t>
    </r>
    <r>
      <rPr>
        <sz val="10"/>
        <color rgb="FF000000"/>
        <rFont val="Calibri"/>
        <family val="2"/>
        <scheme val="minor"/>
      </rPr>
      <t xml:space="preserve">, 626, 732, </t>
    </r>
    <r>
      <rPr>
        <sz val="10"/>
        <rFont val="Calibri"/>
        <family val="2"/>
        <scheme val="minor"/>
      </rPr>
      <t>733, 7</t>
    </r>
    <r>
      <rPr>
        <sz val="10"/>
        <color rgb="FF000000"/>
        <rFont val="Calibri"/>
        <family val="2"/>
        <scheme val="minor"/>
      </rPr>
      <t>34, 735,736, 737,753
Para la verificación de la información, la Oficina de Control Interno tomó los datos suministrados por la Oficina Asesora de Planeación, y la cruzó con la reportada por las dependencias responsables en el POA de esta meta, dentro de la vigencia 2025.  Los datos son validados en la herramienta Institucional Kawak.</t>
    </r>
  </si>
  <si>
    <r>
      <rPr>
        <sz val="10"/>
        <color rgb="FF000000"/>
        <rFont val="Calibri"/>
        <scheme val="minor"/>
      </rPr>
      <t xml:space="preserve">Para la vigencia  2025:
No. de capacitaciones  a entes descentralizados y actores involucrados con los productos competencia del Invima realizadas.
Línea Base_382
Meta año 2025: 442
</t>
    </r>
    <r>
      <rPr>
        <b/>
        <sz val="10"/>
        <color rgb="FF000000"/>
        <rFont val="Calibri"/>
        <scheme val="minor"/>
      </rPr>
      <t xml:space="preserve">Primer Semestre 2025
</t>
    </r>
    <r>
      <rPr>
        <sz val="10"/>
        <color rgb="FF000000"/>
        <rFont val="Calibri"/>
        <scheme val="minor"/>
      </rPr>
      <t xml:space="preserve">I Trimestre : 78
II Trimestre : 136
Resultado Cuantitativo I Semestre  2025: 214
% de Cumplimiento: 46%
</t>
    </r>
    <r>
      <rPr>
        <b/>
        <sz val="10"/>
        <color rgb="FF000000"/>
        <rFont val="Calibri"/>
        <scheme val="minor"/>
      </rPr>
      <t xml:space="preserve">Segundo Semestre 2025
</t>
    </r>
    <r>
      <rPr>
        <sz val="10"/>
        <color rgb="FF000000"/>
        <rFont val="Calibri"/>
        <scheme val="minor"/>
      </rPr>
      <t xml:space="preserve">III Trimestre : 108
IV Trimestre : 195
Resultado Cuantitativo II Semestre 2025: 303
% de Cumplimiento: </t>
    </r>
    <r>
      <rPr>
        <b/>
        <sz val="10"/>
        <color rgb="FF000000"/>
        <rFont val="Calibri"/>
        <scheme val="minor"/>
      </rPr>
      <t xml:space="preserve"> 71</t>
    </r>
    <r>
      <rPr>
        <sz val="10"/>
        <color rgb="FF000000"/>
        <rFont val="Calibri"/>
        <scheme val="minor"/>
      </rPr>
      <t xml:space="preserve">% - II Semestre 2025
</t>
    </r>
    <r>
      <rPr>
        <b/>
        <sz val="10"/>
        <color rgb="FF000000"/>
        <rFont val="Calibri"/>
        <scheme val="minor"/>
      </rPr>
      <t xml:space="preserve">Total Vigencia 2025: 517
</t>
    </r>
    <r>
      <rPr>
        <sz val="10"/>
        <color rgb="FF000000"/>
        <rFont val="Calibri"/>
        <scheme val="minor"/>
      </rPr>
      <t xml:space="preserve">
Las actividades están en el Plan Operativo Anual POA 2025, de las Direcciones de: Alimentos, Medicamentos, Operaciones Sanitarias, Dispositivos Médicos, Cosméticos  con número de indicadores así: 620, 633, 662, 699, 730
Para la verificación de la información, la Oficina de Control Interno tomó los datos suministrados por la Oficina Asesora de Planeación, y la cruzó con la reportada por las dependencias responsables en el POA de esta meta, dentro de la vigencia 2025.Los datos son validados en la herramienta Institucional Kawak.
</t>
    </r>
  </si>
  <si>
    <r>
      <t xml:space="preserve">Para el primer semestre de 2025:
No. de autorizaciones y tramites asociados  ( registro sanitario-NS-NSO- nuevos, reconocimientos y renovaciones) de los procesos de fabricación, venta e importación de  dispositivos médicos y tecnologías en salud otorgados.
Línea Base_13.689
Meta año 2025: 11.085
</t>
    </r>
    <r>
      <rPr>
        <b/>
        <sz val="10"/>
        <color rgb="FF000000"/>
        <rFont val="Calibri"/>
        <scheme val="minor"/>
      </rPr>
      <t xml:space="preserve">Primer Semestre
</t>
    </r>
    <r>
      <rPr>
        <sz val="10"/>
        <color rgb="FF000000"/>
        <rFont val="Calibri"/>
        <scheme val="minor"/>
      </rPr>
      <t xml:space="preserve">I Trimestre : 1.332
II Trimestre : 2.119
Meta rezagada: 1.876, cumplida en el primer semestre.
Resultado Cuantitativo I Semestre 2025:  3.451
% de Cumplimiento: 28,2%
</t>
    </r>
    <r>
      <rPr>
        <b/>
        <sz val="10"/>
        <color rgb="FF000000"/>
        <rFont val="Calibri"/>
        <scheme val="minor"/>
      </rPr>
      <t xml:space="preserve">Segundo Semestre de 2025
</t>
    </r>
    <r>
      <rPr>
        <sz val="10"/>
        <color rgb="FF000000"/>
        <rFont val="Calibri"/>
        <scheme val="minor"/>
      </rPr>
      <t xml:space="preserve">III Trimestre : 3.600
IV Trimestre : 4.828
Resultado Cuantitativo II Semestre 2025: 8.428
% de Cumplimiento:  </t>
    </r>
    <r>
      <rPr>
        <b/>
        <sz val="10"/>
        <color rgb="FF000000"/>
        <rFont val="Calibri"/>
        <scheme val="minor"/>
      </rPr>
      <t>76,8</t>
    </r>
    <r>
      <rPr>
        <sz val="10"/>
        <color rgb="FF000000"/>
        <rFont val="Calibri"/>
        <scheme val="minor"/>
      </rPr>
      <t xml:space="preserve">% - II Semestre 2025
</t>
    </r>
    <r>
      <rPr>
        <b/>
        <sz val="10"/>
        <color rgb="FF000000"/>
        <rFont val="Calibri"/>
        <scheme val="minor"/>
      </rPr>
      <t xml:space="preserve">Total Vigencia 2025: 11.879
</t>
    </r>
    <r>
      <rPr>
        <sz val="10"/>
        <color rgb="FF000000"/>
        <rFont val="Calibri"/>
        <scheme val="minor"/>
      </rPr>
      <t xml:space="preserve">
Las actividades están en el Plan Operativo Anual POA 2024 de la Direcciones de Dispositivos Médicos con los indicadores POA así: 686, 687
Para la verificación de la información, la Oficina de Control Interno tomó los datos suministrados por la Oficina Asesora de Planeación, y la cruzó con la reportada por las dependencias responsables en el POA de esta meta, dentro de la vigencia 2025. Los datos son validados en la herramienta Institucional Kawak</t>
    </r>
  </si>
  <si>
    <r>
      <rPr>
        <b/>
        <sz val="10"/>
        <color rgb="FF000000"/>
        <rFont val="Calibri"/>
        <scheme val="minor"/>
      </rPr>
      <t xml:space="preserve">Para el primer semestre de 2025:
</t>
    </r>
    <r>
      <rPr>
        <sz val="10"/>
        <color rgb="FF000000"/>
        <rFont val="Calibri"/>
        <scheme val="minor"/>
      </rPr>
      <t xml:space="preserve">No. de artículos del Invima publicados en plataformas digitales de radio y televisión en materia de sanidad e inocuidad a lo largo de la cadena 
Línea Base_0
Meta año 2025: 4
I Trimestre : 0
II Trimestre : 4
Meta Rezagada: 1, cumplida en el primer semestre
Resultado Cuantitativo I Semestre 2025: 4
% de Cumplimiento: 100%
</t>
    </r>
    <r>
      <rPr>
        <b/>
        <sz val="10"/>
        <color rgb="FF000000"/>
        <rFont val="Calibri"/>
        <scheme val="minor"/>
      </rPr>
      <t xml:space="preserve">Segundo Semestre de 2025
</t>
    </r>
    <r>
      <rPr>
        <sz val="10"/>
        <color rgb="FF000000"/>
        <rFont val="Calibri"/>
        <scheme val="minor"/>
      </rPr>
      <t xml:space="preserve">III Trimestre : 1
IV Trimestre : 3
Resultado Cuantitativo II Semestre 2025: 4
% de Cumplimiento:  </t>
    </r>
    <r>
      <rPr>
        <b/>
        <sz val="10"/>
        <color rgb="FF000000"/>
        <rFont val="Calibri"/>
        <scheme val="minor"/>
      </rPr>
      <t>100</t>
    </r>
    <r>
      <rPr>
        <sz val="10"/>
        <color rgb="FF000000"/>
        <rFont val="Calibri"/>
        <scheme val="minor"/>
      </rPr>
      <t xml:space="preserve">% - II Semestre 2025
Total Vigencia 2025: </t>
    </r>
    <r>
      <rPr>
        <b/>
        <sz val="10"/>
        <color rgb="FF000000"/>
        <rFont val="Calibri"/>
        <scheme val="minor"/>
      </rPr>
      <t xml:space="preserve">8
</t>
    </r>
    <r>
      <rPr>
        <sz val="10"/>
        <color rgb="FF000000"/>
        <rFont val="Calibri"/>
        <scheme val="minor"/>
      </rPr>
      <t xml:space="preserve">
ID: 658 -- Dirección Alimentos
Se publicaron 5 documentos en materia de sanidad e inocuidad a los diferentes actores de los sistemas agro alimentarios correspondientes a la verificación para la expedición del Certificado de Inspección Sanitaria para Importación a Colombia de aceite de pescado técnicos de los ciudadanos sobre las bebidas alcoholicas y facilitar las solicitudes ante el Invima. Comercialización fraudulenta de los productos "GAF PLUS" y "GAF PLUS ADVANCE". Comercialización de los productos "Barras de chocolate funcional Trippy Truffles the Lucky´s pieces" que contienen psilocibina. Infografía salmonelosis en el marco del día mundial de la inocuidad. Los datos son validados en la herramienta Institucional Kawak</t>
    </r>
  </si>
  <si>
    <r>
      <t>Para la vigencia 2025:
Número de capacitaciones y asistencias técnicas a los laboratorios de salud pública de la red nacional de laboratorios y otros actores, realizadas.
Línea Base:</t>
    </r>
    <r>
      <rPr>
        <sz val="10"/>
        <rFont val="Calibri"/>
        <family val="2"/>
        <scheme val="minor"/>
      </rPr>
      <t xml:space="preserve"> 21</t>
    </r>
    <r>
      <rPr>
        <sz val="10"/>
        <color theme="1"/>
        <rFont val="Calibri"/>
        <family val="2"/>
        <scheme val="minor"/>
      </rPr>
      <t xml:space="preserve">
Meta año 2025: </t>
    </r>
    <r>
      <rPr>
        <sz val="10"/>
        <rFont val="Calibri"/>
        <family val="2"/>
        <scheme val="minor"/>
      </rPr>
      <t xml:space="preserve">33
</t>
    </r>
    <r>
      <rPr>
        <b/>
        <sz val="10"/>
        <rFont val="Calibri"/>
        <family val="2"/>
        <scheme val="minor"/>
      </rPr>
      <t>Primer Semestre de 2025</t>
    </r>
    <r>
      <rPr>
        <sz val="10"/>
        <rFont val="Calibri"/>
        <family val="2"/>
        <scheme val="minor"/>
      </rPr>
      <t xml:space="preserve">
I Trimestre : 12
II Trimestre : 11
Meta rezagada: 2. La cual ya se cumplio duarente el primer trimestre.
Resultado Cuantitativo I Semestre 2025: 23 
% de Cumplimiento: </t>
    </r>
    <r>
      <rPr>
        <b/>
        <sz val="10"/>
        <rFont val="Calibri"/>
        <family val="2"/>
        <scheme val="minor"/>
      </rPr>
      <t>70%</t>
    </r>
    <r>
      <rPr>
        <sz val="10"/>
        <rFont val="Calibri"/>
        <family val="2"/>
        <scheme val="minor"/>
      </rPr>
      <t xml:space="preserve">
</t>
    </r>
    <r>
      <rPr>
        <b/>
        <sz val="10"/>
        <rFont val="Calibri"/>
        <family val="2"/>
        <scheme val="minor"/>
      </rPr>
      <t>Segundo Semestre de 2025</t>
    </r>
    <r>
      <rPr>
        <sz val="10"/>
        <rFont val="Calibri"/>
        <family val="2"/>
        <scheme val="minor"/>
      </rPr>
      <t xml:space="preserve">
III Trimestre: 7
IV Trimestre: 3
Resultado Cuantitativo II Semestre 2025: 10
% de Cumplimiento:  </t>
    </r>
    <r>
      <rPr>
        <b/>
        <sz val="10"/>
        <rFont val="Calibri"/>
        <family val="2"/>
        <scheme val="minor"/>
      </rPr>
      <t>30</t>
    </r>
    <r>
      <rPr>
        <sz val="10"/>
        <rFont val="Calibri"/>
        <family val="2"/>
        <scheme val="minor"/>
      </rPr>
      <t xml:space="preserve">% - II Semestre 2025
</t>
    </r>
    <r>
      <rPr>
        <b/>
        <sz val="10"/>
        <rFont val="Calibri"/>
        <family val="2"/>
        <scheme val="minor"/>
      </rPr>
      <t>Total Vigencia 2025</t>
    </r>
    <r>
      <rPr>
        <sz val="10"/>
        <rFont val="Calibri"/>
        <family val="2"/>
        <scheme val="minor"/>
      </rPr>
      <t>: 33
Las actividades están en el Plan Operativo Anual POA 2025, de la Oficina de Laboratorios  y Control de Calidad, con los indicadores 566, 567
Para la verificación de la información, la Oficina de Control Interno tomó los datos suministrados por la Oficina Asesora de Planeación, y la cruzó con la reportada por las dependencias responsables en el POA, de esta meta, dentro de la vigencia 2025. Los datos son validados en la herramienta Institucional Kawak</t>
    </r>
  </si>
  <si>
    <r>
      <t xml:space="preserve">Para la vigencia 2025:
No. de actividades apoyo sanitario y acompañamiento técnico a emprendedores de productos de cosméticos de las familias, pueblos y familias indígenas,  negras, afrocolombianas, raizales y palenqueras, y campesinas, que se  vincularon al programa de cultivos de uso ilícito realizados.
Línea Base_0
Meta año 2025: 3
</t>
    </r>
    <r>
      <rPr>
        <b/>
        <sz val="10"/>
        <color rgb="FF000000"/>
        <rFont val="Calibri"/>
        <scheme val="minor"/>
      </rPr>
      <t xml:space="preserve">Primer Semestre 2025
</t>
    </r>
    <r>
      <rPr>
        <sz val="10"/>
        <color rgb="FF000000"/>
        <rFont val="Calibri"/>
        <scheme val="minor"/>
      </rPr>
      <t xml:space="preserve">I Semestre 2025: 2
II Semestre 2025: 6
Resultado Total Vigencia 2025: 8
% de Cumplimiento: 267%
</t>
    </r>
    <r>
      <rPr>
        <b/>
        <sz val="10"/>
        <color rgb="FF000000"/>
        <rFont val="Calibri"/>
        <scheme val="minor"/>
      </rPr>
      <t xml:space="preserve">Segundo Semenstre  2025
</t>
    </r>
    <r>
      <rPr>
        <sz val="10"/>
        <color rgb="FF000000"/>
        <rFont val="Calibri"/>
        <scheme val="minor"/>
      </rPr>
      <t xml:space="preserve">III Trimestre: 1
IV Trimestre: 4
Resultado Cuantitativo II Semestre 2025: 5
% de Cumplimiento:  </t>
    </r>
    <r>
      <rPr>
        <b/>
        <sz val="10"/>
        <color rgb="FF000000"/>
        <rFont val="Calibri"/>
        <scheme val="minor"/>
      </rPr>
      <t>166</t>
    </r>
    <r>
      <rPr>
        <sz val="10"/>
        <color rgb="FF000000"/>
        <rFont val="Calibri"/>
        <scheme val="minor"/>
      </rPr>
      <t xml:space="preserve">% - II Semestre 2025
</t>
    </r>
    <r>
      <rPr>
        <b/>
        <sz val="10"/>
        <color rgb="FF000000"/>
        <rFont val="Calibri"/>
        <scheme val="minor"/>
      </rPr>
      <t xml:space="preserve">Total Vigencia 2025: 13
</t>
    </r>
    <r>
      <rPr>
        <sz val="10"/>
        <color rgb="FF000000"/>
        <rFont val="Calibri"/>
        <scheme val="minor"/>
      </rPr>
      <t xml:space="preserve">
Para la vigencia 2025 fue posible aumentar el número de visitas en el cuarto trimestre, debido al desarrollo de actividades con la ONU mujeres, que permitió optimizar los recursos y disponer de mecanismos y espacios adicionales para el desarrollo de estos encuentros.
Las actividades están en el Plan Operativo Anual POA 2025, de la Direccion de Cosméticos, con el indicador POA 622
Para la verificación de la información, la Oficina de Control Interno tomó los datos suministrados por la Oficina Asesora de Planeación, y la cruzó con la reportada por las dependencias responsables en el POA, de esta meta, dentro de la vigencia 2025. Los datos son validados en la herramienta Institucional Kawak</t>
    </r>
  </si>
  <si>
    <r>
      <rPr>
        <sz val="10"/>
        <color rgb="FF000000"/>
        <rFont val="Calibri"/>
        <scheme val="minor"/>
      </rPr>
      <t xml:space="preserve">Para el primer semestre de 2025:
No. de autorizaciones y tramites asociados ( registro sanitario-NS-NSO- nuevos, reconocimientos y renovaciones) de los procesos de fabricación, venta e importación de  medicamentos otorgadas
Línea Base_9.175
Meta año 2025: 8.011
</t>
    </r>
    <r>
      <rPr>
        <b/>
        <sz val="10"/>
        <color rgb="FF000000"/>
        <rFont val="Calibri"/>
        <scheme val="minor"/>
      </rPr>
      <t xml:space="preserve">Primer Semestre 2025
</t>
    </r>
    <r>
      <rPr>
        <sz val="10"/>
        <color rgb="FF000000"/>
        <rFont val="Calibri"/>
        <scheme val="minor"/>
      </rPr>
      <t xml:space="preserve">I Trimestre : 3.571 
II Trimestre : 4.440
Resultado Cuantitativo I Semestre 2025: 8.011
% de Cumplimiento: 79%
</t>
    </r>
    <r>
      <rPr>
        <b/>
        <sz val="10"/>
        <color rgb="FF000000"/>
        <rFont val="Calibri"/>
        <scheme val="minor"/>
      </rPr>
      <t xml:space="preserve">Segundo Semestre de 2025
</t>
    </r>
    <r>
      <rPr>
        <sz val="10"/>
        <color rgb="FF000000"/>
        <rFont val="Calibri"/>
        <scheme val="minor"/>
      </rPr>
      <t xml:space="preserve">III Trimestre : 4.538
IV Trimestre : 4.757
Resultado Cuantitativo II Semestre 2025: 9.295
% de Cumplimiento:  96% - II Semestre 2025
</t>
    </r>
    <r>
      <rPr>
        <b/>
        <sz val="10"/>
        <color rgb="FF000000"/>
        <rFont val="Calibri"/>
        <scheme val="minor"/>
      </rPr>
      <t>Total Vigencia 2025</t>
    </r>
    <r>
      <rPr>
        <sz val="10"/>
        <color rgb="FF000000"/>
        <rFont val="Calibri"/>
        <scheme val="minor"/>
      </rPr>
      <t>: 17.306
Las actividades están en el Plan Operativo Anual POA 2025 de la Direccion de Medicamentos con indicadores del POA así: 706, 708, 709.
Para la verificación de la información, la Oficina de Control Interno tomó los datos suministrados por la Oficina Asesora de Planeación, y la cruzó con la reportada por las dependencias responsables en el POA de esta meta, dentro de la vigencia 2025. Los datos son validados en la herrramienta insstitucional Kawak.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</si>
</sst>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 #,##0.00_-;\-&quot;$&quot;\ * #,##0.00_-;_-&quot;$&quot;\ * &quot;-&quot;??_-;_-@_-"/>
    <numFmt numFmtId="43" formatCode="_-* #,##0.00_-;\-* #,##0.00_-;_-* &quot;-&quot;??_-;_-@_-"/>
    <numFmt numFmtId="164" formatCode="yyyy\-mm\-dd;@"/>
    <numFmt numFmtId="165" formatCode="0.0%"/>
    <numFmt numFmtId="166" formatCode="_(&quot;$&quot;\ * #,##0_);_(&quot;$&quot;\ * \(#,##0\);_(&quot;$&quot;\ * &quot;-&quot;??_);_(@_)"/>
    <numFmt numFmtId="167" formatCode="_-&quot;$&quot;\ * #,##0_-;\-&quot;$&quot;\ * #,##0_-;_-&quot;$&quot;\ * &quot;-&quot;??_-;_-@_-"/>
    <numFmt numFmtId="168" formatCode="_-* #,##0_-;\-* #,##0_-;_-* &quot;-&quot;??_-;_-@_-"/>
    <numFmt numFmtId="169" formatCode="_-* #,##0_-;\-* #,##0_-;_-* &quot;-&quot;??_-;_-@"/>
    <numFmt numFmtId="170" formatCode="0.0"/>
    <numFmt numFmtId="171" formatCode="0.0000000"/>
    <numFmt numFmtId="172" formatCode="_-[$$-409]* #,##0_ ;_-[$$-409]* \-#,##0\ ;_-[$$-409]* &quot;-&quot;??_ ;_-@_ "/>
    <numFmt numFmtId="173" formatCode="0.000%"/>
    <numFmt numFmtId="174" formatCode="_-[$$-240A]\ * #,##0_-;\-[$$-240A]\ * #,##0_-;_-[$$-240A]\ * &quot;-&quot;_-;_-@_-"/>
  </numFmts>
  <fonts count="83" x14ac:knownFonts="1">
    <font>
      <sz val="11"/>
      <color theme="1"/>
      <name val="Calibri"/>
      <family val="2"/>
      <scheme val="minor"/>
    </font>
    <font>
      <sz val="11"/>
      <color theme="1"/>
      <name val="Calibri"/>
      <family val="2"/>
      <scheme val="minor"/>
    </font>
    <font>
      <sz val="11"/>
      <color rgb="FF9C5700"/>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name val="Calibri"/>
      <family val="2"/>
      <scheme val="minor"/>
    </font>
    <font>
      <sz val="12"/>
      <name val="Calibri"/>
      <family val="2"/>
      <scheme val="minor"/>
    </font>
    <font>
      <b/>
      <sz val="10"/>
      <name val="Calibri"/>
      <family val="2"/>
      <scheme val="minor"/>
    </font>
    <font>
      <sz val="10"/>
      <name val="Calibri"/>
      <family val="2"/>
    </font>
    <font>
      <b/>
      <sz val="14"/>
      <color theme="1"/>
      <name val="Calibri"/>
      <family val="2"/>
      <scheme val="minor"/>
    </font>
    <font>
      <b/>
      <sz val="12"/>
      <color theme="1"/>
      <name val="Calibri"/>
      <family val="2"/>
      <scheme val="minor"/>
    </font>
    <font>
      <b/>
      <sz val="12"/>
      <color rgb="FF001D35"/>
      <name val="Arial"/>
      <family val="2"/>
    </font>
    <font>
      <sz val="12"/>
      <color rgb="FF001D35"/>
      <name val="Arial"/>
      <family val="2"/>
    </font>
    <font>
      <b/>
      <sz val="10"/>
      <color theme="1"/>
      <name val="Calibri"/>
      <family val="2"/>
      <scheme val="minor"/>
    </font>
    <font>
      <sz val="10"/>
      <color theme="1"/>
      <name val="Calibri"/>
      <family val="2"/>
      <scheme val="minor"/>
    </font>
    <font>
      <sz val="10"/>
      <color rgb="FF000000"/>
      <name val="Calibri"/>
      <family val="2"/>
      <scheme val="minor"/>
    </font>
    <font>
      <sz val="10"/>
      <name val="Arial"/>
      <family val="2"/>
    </font>
    <font>
      <b/>
      <sz val="10"/>
      <color rgb="FF7030A0"/>
      <name val="Calibri"/>
      <family val="2"/>
      <scheme val="minor"/>
    </font>
    <font>
      <sz val="10"/>
      <color rgb="FF000000"/>
      <name val="Calibri"/>
      <family val="2"/>
    </font>
    <font>
      <sz val="10"/>
      <color rgb="FF000000"/>
      <name val="Arial"/>
      <family val="2"/>
    </font>
    <font>
      <sz val="10"/>
      <color rgb="FFFF0000"/>
      <name val="Calibri"/>
      <family val="2"/>
      <scheme val="minor"/>
    </font>
    <font>
      <sz val="11"/>
      <color rgb="FF000000"/>
      <name val="Calibri"/>
      <family val="2"/>
      <charset val="1"/>
    </font>
    <font>
      <sz val="12"/>
      <color theme="1"/>
      <name val="Calibri"/>
      <family val="2"/>
      <scheme val="minor"/>
    </font>
    <font>
      <sz val="12"/>
      <color rgb="FF000000"/>
      <name val="Calibri"/>
      <family val="2"/>
      <scheme val="minor"/>
    </font>
    <font>
      <sz val="11"/>
      <name val="Calibri"/>
      <family val="2"/>
    </font>
    <font>
      <b/>
      <sz val="9"/>
      <color indexed="81"/>
      <name val="Tahoma"/>
      <family val="2"/>
    </font>
    <font>
      <sz val="9"/>
      <color indexed="81"/>
      <name val="Tahoma"/>
      <family val="2"/>
    </font>
    <font>
      <b/>
      <sz val="10"/>
      <color theme="0"/>
      <name val="Calibri"/>
      <family val="2"/>
      <scheme val="minor"/>
    </font>
    <font>
      <b/>
      <sz val="10"/>
      <color rgb="FF000000"/>
      <name val="Calibri"/>
      <family val="2"/>
      <scheme val="minor"/>
    </font>
    <font>
      <u/>
      <sz val="10"/>
      <color rgb="FF0000FF"/>
      <name val="Calibri"/>
      <family val="2"/>
      <scheme val="minor"/>
    </font>
    <font>
      <u/>
      <sz val="10"/>
      <color rgb="FF1155CC"/>
      <name val="Calibri"/>
      <family val="2"/>
      <scheme val="minor"/>
    </font>
    <font>
      <sz val="11"/>
      <color rgb="FF000000"/>
      <name val="Calibri"/>
      <family val="2"/>
      <scheme val="minor"/>
    </font>
    <font>
      <sz val="11"/>
      <color rgb="FF242424"/>
      <name val="Calibri"/>
      <family val="2"/>
      <scheme val="minor"/>
    </font>
    <font>
      <sz val="10"/>
      <color rgb="FF242424"/>
      <name val="Calibri"/>
      <family val="2"/>
      <scheme val="minor"/>
    </font>
    <font>
      <sz val="14"/>
      <color theme="1"/>
      <name val="Calibri"/>
      <family val="2"/>
      <scheme val="minor"/>
    </font>
    <font>
      <b/>
      <sz val="11"/>
      <color theme="9" tint="-0.249977111117893"/>
      <name val="Calibri"/>
      <family val="2"/>
      <scheme val="minor"/>
    </font>
    <font>
      <sz val="15"/>
      <color rgb="FF333333"/>
      <name val="Segoe UI"/>
      <family val="2"/>
    </font>
    <font>
      <b/>
      <sz val="11"/>
      <color rgb="FF990033"/>
      <name val="Calibri"/>
      <family val="2"/>
      <scheme val="minor"/>
    </font>
    <font>
      <b/>
      <sz val="11"/>
      <color rgb="FF00B0F0"/>
      <name val="Calibri"/>
      <family val="2"/>
      <scheme val="minor"/>
    </font>
    <font>
      <b/>
      <sz val="11"/>
      <color rgb="FFF7610D"/>
      <name val="Calibri"/>
      <family val="2"/>
      <scheme val="minor"/>
    </font>
    <font>
      <b/>
      <sz val="11"/>
      <color theme="5" tint="-0.499984740745262"/>
      <name val="Calibri"/>
      <family val="2"/>
      <scheme val="minor"/>
    </font>
    <font>
      <b/>
      <sz val="11"/>
      <color theme="8" tint="-0.499984740745262"/>
      <name val="Calibri"/>
      <family val="2"/>
      <scheme val="minor"/>
    </font>
    <font>
      <b/>
      <sz val="11"/>
      <color rgb="FFE6AF14"/>
      <name val="Calibri"/>
      <family val="2"/>
      <scheme val="minor"/>
    </font>
    <font>
      <sz val="11"/>
      <color rgb="FF00B0F0"/>
      <name val="Calibri"/>
      <family val="2"/>
      <scheme val="minor"/>
    </font>
    <font>
      <b/>
      <sz val="12"/>
      <name val="Arial Narrow"/>
      <family val="2"/>
    </font>
    <font>
      <b/>
      <sz val="20"/>
      <name val="Arial"/>
      <family val="2"/>
    </font>
    <font>
      <b/>
      <sz val="16"/>
      <name val="Calibri"/>
      <family val="2"/>
      <scheme val="minor"/>
    </font>
    <font>
      <b/>
      <sz val="20"/>
      <name val="Calibri"/>
      <family val="2"/>
      <scheme val="minor"/>
    </font>
    <font>
      <b/>
      <sz val="18"/>
      <name val="Calibri"/>
      <family val="2"/>
      <scheme val="minor"/>
    </font>
    <font>
      <b/>
      <sz val="12"/>
      <name val="Calibri"/>
      <family val="2"/>
      <scheme val="minor"/>
    </font>
    <font>
      <b/>
      <sz val="14"/>
      <name val="Calibri"/>
      <family val="2"/>
      <scheme val="minor"/>
    </font>
    <font>
      <b/>
      <sz val="12"/>
      <name val="Calibri"/>
      <family val="2"/>
    </font>
    <font>
      <b/>
      <sz val="12"/>
      <name val="Arial"/>
      <family val="2"/>
    </font>
    <font>
      <sz val="9"/>
      <name val="Arial"/>
      <family val="2"/>
    </font>
    <font>
      <b/>
      <sz val="10"/>
      <name val="Calibri"/>
      <family val="2"/>
    </font>
    <font>
      <sz val="11"/>
      <name val="Aptos Narrow"/>
      <family val="2"/>
    </font>
    <font>
      <sz val="10"/>
      <name val="Verdana"/>
      <family val="2"/>
    </font>
    <font>
      <i/>
      <u/>
      <sz val="10"/>
      <name val="Calibri"/>
      <family val="2"/>
      <scheme val="minor"/>
    </font>
    <font>
      <i/>
      <sz val="10"/>
      <name val="Calibri"/>
      <family val="2"/>
      <scheme val="minor"/>
    </font>
    <font>
      <i/>
      <u/>
      <sz val="10"/>
      <name val="Calibri"/>
      <family val="2"/>
    </font>
    <font>
      <b/>
      <sz val="10"/>
      <color rgb="FF000000"/>
      <name val="Calibri"/>
      <family val="2"/>
    </font>
    <font>
      <b/>
      <sz val="20"/>
      <color rgb="FF000000"/>
      <name val="Calibri"/>
      <family val="2"/>
      <scheme val="minor"/>
    </font>
    <font>
      <b/>
      <sz val="24"/>
      <color rgb="FF000000"/>
      <name val="Calibri"/>
      <family val="2"/>
      <scheme val="minor"/>
    </font>
    <font>
      <b/>
      <sz val="16"/>
      <color rgb="FF000000"/>
      <name val="Calibri"/>
      <family val="2"/>
      <scheme val="minor"/>
    </font>
    <font>
      <b/>
      <sz val="12"/>
      <color rgb="FF000000"/>
      <name val="Calibri"/>
      <family val="2"/>
      <scheme val="minor"/>
    </font>
    <font>
      <b/>
      <sz val="12"/>
      <color rgb="FF000000"/>
      <name val="Arial Narrow"/>
      <family val="2"/>
    </font>
    <font>
      <b/>
      <sz val="20"/>
      <color rgb="FF000000"/>
      <name val="Arial"/>
      <family val="2"/>
    </font>
    <font>
      <b/>
      <sz val="22"/>
      <color rgb="FF000000"/>
      <name val="Calibri"/>
      <family val="2"/>
      <scheme val="minor"/>
    </font>
    <font>
      <b/>
      <sz val="18"/>
      <color rgb="FF000000"/>
      <name val="Calibri"/>
      <family val="2"/>
      <scheme val="minor"/>
    </font>
    <font>
      <i/>
      <sz val="10"/>
      <color rgb="FF000000"/>
      <name val="Calibri"/>
      <family val="2"/>
    </font>
    <font>
      <b/>
      <i/>
      <sz val="10"/>
      <color rgb="FF000000"/>
      <name val="Calibri"/>
      <family val="2"/>
    </font>
    <font>
      <b/>
      <sz val="11"/>
      <color rgb="FF000000"/>
      <name val="Calibri"/>
      <family val="2"/>
      <scheme val="minor"/>
    </font>
    <font>
      <b/>
      <sz val="11"/>
      <color rgb="FF000000"/>
      <name val="Arial"/>
      <family val="2"/>
    </font>
    <font>
      <sz val="10"/>
      <color rgb="FF000000"/>
      <name val="Nunito"/>
    </font>
    <font>
      <sz val="10"/>
      <name val="Aptos Narrow"/>
      <family val="2"/>
    </font>
    <font>
      <b/>
      <sz val="12"/>
      <color rgb="FF000000"/>
      <name val="Calibri"/>
      <family val="2"/>
    </font>
    <font>
      <b/>
      <sz val="12"/>
      <color rgb="FF000000"/>
      <name val="Calibri Light"/>
      <family val="2"/>
      <scheme val="major"/>
    </font>
    <font>
      <sz val="11"/>
      <color rgb="FF242424"/>
      <name val="Aptos Narrow"/>
      <family val="2"/>
    </font>
    <font>
      <sz val="10"/>
      <color rgb="FF00B050"/>
      <name val="Calibri"/>
      <family val="2"/>
      <scheme val="minor"/>
    </font>
    <font>
      <sz val="10"/>
      <name val="Aptos"/>
      <family val="2"/>
    </font>
    <font>
      <sz val="10"/>
      <color rgb="FF000000"/>
      <name val="Calibri"/>
      <scheme val="minor"/>
    </font>
    <font>
      <b/>
      <sz val="10"/>
      <color rgb="FF000000"/>
      <name val="Calibri"/>
      <scheme val="minor"/>
    </font>
  </fonts>
  <fills count="17">
    <fill>
      <patternFill patternType="none"/>
    </fill>
    <fill>
      <patternFill patternType="gray125"/>
    </fill>
    <fill>
      <patternFill patternType="solid">
        <fgColor rgb="FFFFEB9C"/>
      </patternFill>
    </fill>
    <fill>
      <patternFill patternType="solid">
        <fgColor rgb="FF00D5D0"/>
        <bgColor indexed="64"/>
      </patternFill>
    </fill>
    <fill>
      <patternFill patternType="solid">
        <fgColor rgb="FFCCFFFF"/>
        <bgColor indexed="64"/>
      </patternFill>
    </fill>
    <fill>
      <patternFill patternType="solid">
        <fgColor rgb="FFF0E1FF"/>
        <bgColor indexed="64"/>
      </patternFill>
    </fill>
    <fill>
      <patternFill patternType="solid">
        <fgColor theme="5" tint="0.59999389629810485"/>
        <bgColor indexed="64"/>
      </patternFill>
    </fill>
    <fill>
      <patternFill patternType="solid">
        <fgColor theme="0"/>
        <bgColor indexed="64"/>
      </patternFill>
    </fill>
    <fill>
      <patternFill patternType="solid">
        <fgColor rgb="FFD75107"/>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s>
  <borders count="4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style="thin">
        <color indexed="64"/>
      </left>
      <right style="thin">
        <color indexed="64"/>
      </right>
      <top style="thin">
        <color rgb="FF000000"/>
      </top>
      <bottom style="medium">
        <color rgb="FF000000"/>
      </bottom>
      <diagonal/>
    </border>
    <border>
      <left/>
      <right style="thin">
        <color auto="1"/>
      </right>
      <top style="thin">
        <color auto="1"/>
      </top>
      <bottom style="thin">
        <color rgb="FF000000"/>
      </bottom>
      <diagonal/>
    </border>
    <border>
      <left style="thin">
        <color auto="1"/>
      </left>
      <right/>
      <top style="thin">
        <color auto="1"/>
      </top>
      <bottom style="medium">
        <color indexed="64"/>
      </bottom>
      <diagonal/>
    </border>
    <border>
      <left style="medium">
        <color indexed="64"/>
      </left>
      <right/>
      <top style="thin">
        <color auto="1"/>
      </top>
      <bottom style="thin">
        <color auto="1"/>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7" fillId="0" borderId="0"/>
    <xf numFmtId="9" fontId="17" fillId="0" borderId="0" applyFont="0" applyFill="0" applyBorder="0" applyAlignment="0" applyProtection="0"/>
  </cellStyleXfs>
  <cellXfs count="1040">
    <xf numFmtId="0" fontId="0" fillId="0" borderId="0" xfId="0"/>
    <xf numFmtId="0" fontId="6" fillId="0" borderId="0" xfId="0" applyFont="1" applyAlignment="1">
      <alignment horizontal="center" vertical="center" wrapText="1"/>
    </xf>
    <xf numFmtId="0" fontId="8"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justify" vertical="center" wrapText="1"/>
    </xf>
    <xf numFmtId="0" fontId="8" fillId="0" borderId="15"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2" xfId="0" applyFont="1" applyBorder="1" applyAlignment="1">
      <alignment horizontal="justify" vertical="center"/>
    </xf>
    <xf numFmtId="9" fontId="6" fillId="0" borderId="12" xfId="0" applyNumberFormat="1" applyFont="1" applyBorder="1" applyAlignment="1">
      <alignment horizontal="center" vertical="center"/>
    </xf>
    <xf numFmtId="9" fontId="6" fillId="0" borderId="15" xfId="0" applyNumberFormat="1" applyFont="1" applyBorder="1" applyAlignment="1">
      <alignment horizontal="center" vertical="center"/>
    </xf>
    <xf numFmtId="165" fontId="6" fillId="0" borderId="12" xfId="3" applyNumberFormat="1" applyFont="1" applyFill="1" applyBorder="1" applyAlignment="1" applyProtection="1">
      <alignment horizontal="center" vertical="center" wrapText="1"/>
    </xf>
    <xf numFmtId="0" fontId="6" fillId="0" borderId="12" xfId="0" applyFont="1" applyBorder="1" applyAlignment="1" applyProtection="1">
      <alignment horizontal="justify" vertical="center" wrapText="1"/>
      <protection locked="0"/>
    </xf>
    <xf numFmtId="9" fontId="6" fillId="0" borderId="12" xfId="0" applyNumberFormat="1" applyFont="1" applyBorder="1" applyAlignment="1">
      <alignment horizontal="justify" vertical="center" wrapText="1"/>
    </xf>
    <xf numFmtId="10" fontId="6" fillId="0" borderId="12" xfId="0" applyNumberFormat="1" applyFont="1" applyBorder="1" applyAlignment="1">
      <alignment horizontal="center" vertical="center"/>
    </xf>
    <xf numFmtId="9" fontId="6" fillId="0" borderId="12" xfId="3" applyFont="1" applyFill="1" applyBorder="1" applyAlignment="1" applyProtection="1">
      <alignment horizontal="center" vertical="center" wrapText="1"/>
    </xf>
    <xf numFmtId="9" fontId="6" fillId="0" borderId="15" xfId="0" applyNumberFormat="1" applyFont="1" applyBorder="1" applyAlignment="1">
      <alignment horizontal="center" vertical="center" wrapText="1"/>
    </xf>
    <xf numFmtId="0" fontId="6" fillId="0" borderId="15" xfId="0" applyFont="1" applyBorder="1" applyAlignment="1">
      <alignment horizontal="center" vertical="center" wrapText="1"/>
    </xf>
    <xf numFmtId="0" fontId="6" fillId="0" borderId="12" xfId="0" applyFont="1" applyBorder="1" applyAlignment="1">
      <alignment horizontal="center" vertical="center"/>
    </xf>
    <xf numFmtId="2" fontId="6" fillId="0" borderId="15" xfId="0" applyNumberFormat="1" applyFont="1" applyBorder="1" applyAlignment="1">
      <alignment horizontal="center" vertical="center" wrapText="1"/>
    </xf>
    <xf numFmtId="2" fontId="6" fillId="0" borderId="12" xfId="0" applyNumberFormat="1" applyFont="1" applyBorder="1" applyAlignment="1">
      <alignment horizontal="center" vertical="center" wrapText="1"/>
    </xf>
    <xf numFmtId="9" fontId="6" fillId="0" borderId="12" xfId="0" applyNumberFormat="1" applyFont="1" applyBorder="1" applyAlignment="1">
      <alignment horizontal="center" vertical="center" wrapText="1"/>
    </xf>
    <xf numFmtId="1" fontId="6" fillId="0" borderId="12" xfId="0" applyNumberFormat="1" applyFont="1" applyBorder="1" applyAlignment="1">
      <alignment horizontal="center" vertical="center" wrapText="1"/>
    </xf>
    <xf numFmtId="0" fontId="6" fillId="0" borderId="15" xfId="0" applyFont="1" applyBorder="1" applyAlignment="1">
      <alignment horizontal="center" vertical="center"/>
    </xf>
    <xf numFmtId="0" fontId="6" fillId="0" borderId="12" xfId="0" applyFont="1" applyBorder="1" applyAlignment="1">
      <alignment horizontal="left" vertical="center" wrapText="1"/>
    </xf>
    <xf numFmtId="0" fontId="6" fillId="0" borderId="12" xfId="0" applyFont="1" applyBorder="1" applyAlignment="1" applyProtection="1">
      <alignment horizontal="center" vertical="center" wrapText="1"/>
      <protection locked="0"/>
    </xf>
    <xf numFmtId="3" fontId="6" fillId="0" borderId="12" xfId="0" applyNumberFormat="1" applyFont="1" applyBorder="1" applyAlignment="1">
      <alignment horizontal="center" vertical="center"/>
    </xf>
    <xf numFmtId="0" fontId="6" fillId="0" borderId="12" xfId="0" applyFont="1" applyBorder="1" applyAlignment="1">
      <alignment vertical="center" wrapText="1"/>
    </xf>
    <xf numFmtId="0" fontId="6" fillId="0" borderId="12" xfId="0" applyFont="1" applyBorder="1" applyAlignment="1" applyProtection="1">
      <alignment horizontal="left" vertical="center" wrapText="1"/>
      <protection locked="0"/>
    </xf>
    <xf numFmtId="9" fontId="6" fillId="0" borderId="12" xfId="0" applyNumberFormat="1" applyFont="1" applyBorder="1" applyAlignment="1" applyProtection="1">
      <alignment horizontal="center" vertical="center" wrapText="1"/>
      <protection locked="0"/>
    </xf>
    <xf numFmtId="9" fontId="6" fillId="0" borderId="15" xfId="3" applyFont="1" applyFill="1" applyBorder="1" applyAlignment="1" applyProtection="1">
      <alignment horizontal="center" vertical="center"/>
    </xf>
    <xf numFmtId="0" fontId="6" fillId="0" borderId="11" xfId="0" applyFont="1" applyBorder="1" applyAlignment="1">
      <alignment horizontal="left" vertical="center" wrapText="1"/>
    </xf>
    <xf numFmtId="0" fontId="6" fillId="0" borderId="12" xfId="0" applyFont="1" applyBorder="1" applyAlignment="1" applyProtection="1">
      <alignment vertical="center" wrapText="1"/>
      <protection locked="0"/>
    </xf>
    <xf numFmtId="9" fontId="6" fillId="0" borderId="6" xfId="0" applyNumberFormat="1" applyFont="1" applyBorder="1" applyAlignment="1">
      <alignment horizontal="center" vertical="center" wrapText="1"/>
    </xf>
    <xf numFmtId="0" fontId="6" fillId="0" borderId="12" xfId="0" applyFont="1" applyBorder="1" applyAlignment="1" applyProtection="1">
      <alignment horizontal="justify" vertical="center"/>
      <protection locked="0"/>
    </xf>
    <xf numFmtId="0" fontId="6" fillId="0" borderId="6" xfId="0" applyFont="1" applyBorder="1" applyAlignment="1">
      <alignment horizontal="center" vertical="center" wrapText="1"/>
    </xf>
    <xf numFmtId="1" fontId="6" fillId="0" borderId="15" xfId="0" applyNumberFormat="1" applyFont="1" applyBorder="1" applyAlignment="1">
      <alignment horizontal="center" vertical="center" wrapText="1"/>
    </xf>
    <xf numFmtId="0" fontId="10" fillId="0" borderId="8" xfId="0" applyFont="1" applyBorder="1" applyAlignment="1">
      <alignment horizontal="center" vertical="center"/>
    </xf>
    <xf numFmtId="0" fontId="3" fillId="0" borderId="12" xfId="0" applyFont="1" applyBorder="1" applyAlignment="1">
      <alignment horizontal="left" vertical="center"/>
    </xf>
    <xf numFmtId="0" fontId="0" fillId="0" borderId="6" xfId="0" applyBorder="1" applyAlignment="1">
      <alignment horizontal="left" vertical="center" wrapText="1"/>
    </xf>
    <xf numFmtId="0" fontId="12" fillId="0" borderId="12" xfId="0" applyFont="1" applyBorder="1" applyAlignment="1">
      <alignment wrapText="1"/>
    </xf>
    <xf numFmtId="0" fontId="0" fillId="0" borderId="6" xfId="0" applyBorder="1" applyAlignment="1">
      <alignment vertical="center" wrapText="1"/>
    </xf>
    <xf numFmtId="0" fontId="3" fillId="0" borderId="12" xfId="0" applyFont="1" applyBorder="1" applyAlignment="1">
      <alignment vertical="center" wrapText="1"/>
    </xf>
    <xf numFmtId="0" fontId="0" fillId="0" borderId="12" xfId="0" applyBorder="1" applyAlignment="1">
      <alignment vertical="center" wrapText="1"/>
    </xf>
    <xf numFmtId="0" fontId="0" fillId="0" borderId="12" xfId="0" applyBorder="1"/>
    <xf numFmtId="0" fontId="0" fillId="0" borderId="12" xfId="0" applyBorder="1" applyAlignment="1">
      <alignment wrapText="1"/>
    </xf>
    <xf numFmtId="0" fontId="0" fillId="0" borderId="12" xfId="0" applyBorder="1" applyAlignment="1">
      <alignment horizontal="left" vertical="center" wrapText="1"/>
    </xf>
    <xf numFmtId="0" fontId="0" fillId="0" borderId="12" xfId="0" applyBorder="1" applyAlignment="1">
      <alignment horizontal="left" vertical="center"/>
    </xf>
    <xf numFmtId="0" fontId="0" fillId="0" borderId="0" xfId="0" applyAlignment="1">
      <alignment horizontal="left" vertical="center"/>
    </xf>
    <xf numFmtId="0" fontId="0" fillId="0" borderId="0" xfId="0" applyAlignment="1">
      <alignment horizontal="left" vertical="center" wrapText="1"/>
    </xf>
    <xf numFmtId="0" fontId="15" fillId="7" borderId="0" xfId="0" applyFont="1" applyFill="1" applyAlignment="1" applyProtection="1">
      <alignment horizontal="center" vertical="center" wrapText="1"/>
      <protection locked="0"/>
    </xf>
    <xf numFmtId="0" fontId="8" fillId="5" borderId="12"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22"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24" xfId="0" quotePrefix="1" applyFont="1" applyFill="1" applyBorder="1" applyAlignment="1">
      <alignment horizontal="center" vertical="center" wrapText="1"/>
    </xf>
    <xf numFmtId="0" fontId="14" fillId="6" borderId="6" xfId="0" applyFont="1" applyFill="1" applyBorder="1" applyAlignment="1" applyProtection="1">
      <alignment horizontal="center" vertical="center" wrapText="1"/>
      <protection locked="0"/>
    </xf>
    <xf numFmtId="0" fontId="14" fillId="6" borderId="12" xfId="0" applyFont="1" applyFill="1" applyBorder="1" applyAlignment="1" applyProtection="1">
      <alignment horizontal="center" vertical="center" wrapText="1"/>
      <protection locked="0"/>
    </xf>
    <xf numFmtId="0" fontId="15" fillId="7" borderId="0" xfId="0" applyFont="1" applyFill="1" applyAlignment="1" applyProtection="1">
      <alignment vertical="center" wrapText="1"/>
      <protection locked="0"/>
    </xf>
    <xf numFmtId="0" fontId="15" fillId="0" borderId="12" xfId="0" applyFont="1" applyBorder="1" applyAlignment="1">
      <alignment horizontal="justify" vertical="center" wrapText="1"/>
    </xf>
    <xf numFmtId="0" fontId="15" fillId="0" borderId="12" xfId="0" applyFont="1" applyBorder="1" applyAlignment="1">
      <alignment horizontal="justify" vertical="center"/>
    </xf>
    <xf numFmtId="0" fontId="6" fillId="0" borderId="4" xfId="0" applyFont="1" applyBorder="1" applyAlignment="1">
      <alignment vertical="center" wrapText="1"/>
    </xf>
    <xf numFmtId="9" fontId="6" fillId="0" borderId="16" xfId="0" applyNumberFormat="1" applyFont="1" applyBorder="1" applyAlignment="1">
      <alignment horizontal="center" vertical="center"/>
    </xf>
    <xf numFmtId="9" fontId="15" fillId="0" borderId="6" xfId="0" applyNumberFormat="1" applyFont="1" applyBorder="1" applyAlignment="1" applyProtection="1">
      <alignment horizontal="center" vertical="center" wrapText="1"/>
      <protection locked="0"/>
    </xf>
    <xf numFmtId="9" fontId="15" fillId="0" borderId="12" xfId="0" applyNumberFormat="1" applyFont="1" applyBorder="1" applyAlignment="1" applyProtection="1">
      <alignment horizontal="center" vertical="center" wrapText="1"/>
      <protection locked="0"/>
    </xf>
    <xf numFmtId="0" fontId="15" fillId="0" borderId="12" xfId="0" applyFont="1" applyBorder="1" applyAlignment="1" applyProtection="1">
      <alignment vertical="center" wrapText="1"/>
      <protection locked="0"/>
    </xf>
    <xf numFmtId="0" fontId="16" fillId="0" borderId="12" xfId="0" applyFont="1" applyBorder="1" applyAlignment="1">
      <alignment vertical="center" wrapText="1"/>
    </xf>
    <xf numFmtId="0" fontId="15" fillId="0" borderId="0" xfId="0" applyFont="1" applyAlignment="1" applyProtection="1">
      <alignment vertical="top"/>
      <protection locked="0"/>
    </xf>
    <xf numFmtId="0" fontId="15" fillId="0" borderId="6" xfId="0"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10" fontId="15" fillId="0" borderId="12" xfId="0" applyNumberFormat="1" applyFont="1" applyBorder="1" applyAlignment="1" applyProtection="1">
      <alignment horizontal="center" vertical="center" wrapText="1"/>
      <protection locked="0"/>
    </xf>
    <xf numFmtId="0" fontId="15" fillId="0" borderId="12" xfId="0" applyFont="1" applyBorder="1" applyAlignment="1">
      <alignment horizontal="left" vertical="center" wrapText="1"/>
    </xf>
    <xf numFmtId="0" fontId="15" fillId="0" borderId="12" xfId="0" applyFont="1" applyBorder="1" applyAlignment="1">
      <alignment vertical="center" wrapText="1"/>
    </xf>
    <xf numFmtId="0" fontId="15" fillId="0" borderId="12" xfId="0" applyFont="1" applyBorder="1" applyAlignment="1">
      <alignment horizontal="center" vertical="center" wrapText="1"/>
    </xf>
    <xf numFmtId="0" fontId="15" fillId="0" borderId="4" xfId="0" applyFont="1" applyBorder="1" applyAlignment="1">
      <alignment vertical="center" wrapText="1"/>
    </xf>
    <xf numFmtId="9" fontId="15" fillId="0" borderId="15" xfId="0" applyNumberFormat="1" applyFont="1" applyBorder="1" applyAlignment="1">
      <alignment horizontal="center" vertical="center" wrapText="1"/>
    </xf>
    <xf numFmtId="9" fontId="15" fillId="0" borderId="16" xfId="0" applyNumberFormat="1" applyFont="1" applyBorder="1" applyAlignment="1">
      <alignment horizontal="center" vertical="center" wrapText="1"/>
    </xf>
    <xf numFmtId="0" fontId="15" fillId="0" borderId="15" xfId="0" applyFont="1" applyBorder="1" applyAlignment="1">
      <alignment horizontal="center" vertical="center" wrapText="1"/>
    </xf>
    <xf numFmtId="0" fontId="15" fillId="0" borderId="12" xfId="0" applyFont="1" applyBorder="1" applyAlignment="1">
      <alignment horizontal="center" vertical="center"/>
    </xf>
    <xf numFmtId="0" fontId="15" fillId="0" borderId="16" xfId="0" applyFont="1" applyBorder="1" applyAlignment="1">
      <alignment horizontal="center" vertical="center"/>
    </xf>
    <xf numFmtId="0" fontId="15" fillId="0" borderId="16" xfId="0" applyFont="1" applyBorder="1" applyAlignment="1">
      <alignment horizontal="center" vertical="center" wrapText="1"/>
    </xf>
    <xf numFmtId="1" fontId="6" fillId="0" borderId="16" xfId="0" applyNumberFormat="1" applyFont="1" applyBorder="1" applyAlignment="1">
      <alignment horizontal="center" vertical="center" wrapText="1"/>
    </xf>
    <xf numFmtId="9" fontId="6" fillId="0" borderId="16" xfId="0" applyNumberFormat="1" applyFont="1" applyBorder="1" applyAlignment="1">
      <alignment horizontal="center" vertical="center" wrapText="1"/>
    </xf>
    <xf numFmtId="0" fontId="6" fillId="0" borderId="6" xfId="0" applyFont="1" applyBorder="1" applyAlignment="1" applyProtection="1">
      <alignment horizontal="center" vertical="center" wrapText="1"/>
      <protection locked="0"/>
    </xf>
    <xf numFmtId="166" fontId="15" fillId="0" borderId="12" xfId="2" applyNumberFormat="1" applyFont="1" applyFill="1" applyBorder="1" applyAlignment="1" applyProtection="1">
      <alignment horizontal="center" vertical="center" wrapText="1"/>
    </xf>
    <xf numFmtId="0" fontId="6" fillId="0" borderId="12" xfId="5" applyFont="1" applyBorder="1" applyAlignment="1">
      <alignment vertical="center" wrapText="1"/>
    </xf>
    <xf numFmtId="9" fontId="6" fillId="0" borderId="4" xfId="6" applyFont="1" applyFill="1" applyBorder="1" applyAlignment="1" applyProtection="1">
      <alignment vertical="center" wrapText="1"/>
    </xf>
    <xf numFmtId="166" fontId="15" fillId="0" borderId="15" xfId="2" applyNumberFormat="1" applyFont="1" applyFill="1" applyBorder="1" applyAlignment="1" applyProtection="1">
      <alignment horizontal="center" vertical="center" wrapText="1"/>
    </xf>
    <xf numFmtId="166" fontId="15" fillId="0" borderId="16" xfId="2" applyNumberFormat="1" applyFont="1" applyFill="1" applyBorder="1" applyAlignment="1" applyProtection="1">
      <alignment horizontal="center" vertical="center" wrapText="1"/>
    </xf>
    <xf numFmtId="0" fontId="15" fillId="0" borderId="15" xfId="0" applyFont="1" applyBorder="1" applyAlignment="1">
      <alignment horizontal="center" vertical="center"/>
    </xf>
    <xf numFmtId="0" fontId="16" fillId="0" borderId="4" xfId="0" applyFont="1" applyBorder="1" applyAlignment="1">
      <alignment vertical="center" wrapText="1"/>
    </xf>
    <xf numFmtId="0" fontId="16" fillId="0" borderId="12" xfId="0" applyFont="1" applyBorder="1" applyAlignment="1">
      <alignment wrapText="1"/>
    </xf>
    <xf numFmtId="9" fontId="15" fillId="0" borderId="12" xfId="0" applyNumberFormat="1" applyFont="1" applyBorder="1" applyAlignment="1">
      <alignment horizontal="center" vertical="center"/>
    </xf>
    <xf numFmtId="9" fontId="15" fillId="0" borderId="16" xfId="0" applyNumberFormat="1" applyFont="1" applyBorder="1" applyAlignment="1">
      <alignment horizontal="center" vertical="center"/>
    </xf>
    <xf numFmtId="0" fontId="6" fillId="0" borderId="12" xfId="0" applyFont="1" applyBorder="1" applyAlignment="1">
      <alignment horizontal="left" vertical="top" wrapText="1"/>
    </xf>
    <xf numFmtId="0" fontId="15" fillId="0" borderId="6" xfId="0" applyFont="1" applyBorder="1" applyAlignment="1">
      <alignment horizontal="center" vertical="center" wrapText="1"/>
    </xf>
    <xf numFmtId="0" fontId="15" fillId="0" borderId="0" xfId="0" applyFont="1" applyProtection="1">
      <protection locked="0"/>
    </xf>
    <xf numFmtId="0" fontId="15" fillId="0" borderId="12" xfId="0" applyFont="1" applyBorder="1" applyAlignment="1">
      <alignment horizontal="left" vertical="top" wrapText="1"/>
    </xf>
    <xf numFmtId="9" fontId="15" fillId="0" borderId="12" xfId="0" applyNumberFormat="1" applyFont="1" applyBorder="1" applyAlignment="1">
      <alignment horizontal="center" vertical="center" wrapText="1"/>
    </xf>
    <xf numFmtId="0" fontId="8" fillId="4" borderId="15" xfId="0" applyFont="1" applyFill="1" applyBorder="1" applyAlignment="1">
      <alignment horizontal="center" vertical="center" wrapText="1"/>
    </xf>
    <xf numFmtId="0" fontId="15" fillId="4" borderId="12" xfId="0" applyFont="1" applyFill="1" applyBorder="1" applyAlignment="1">
      <alignment horizontal="justify" vertical="center" wrapText="1"/>
    </xf>
    <xf numFmtId="0" fontId="15" fillId="4" borderId="12" xfId="0" applyFont="1" applyFill="1" applyBorder="1" applyAlignment="1">
      <alignment horizontal="left" vertical="center" wrapText="1"/>
    </xf>
    <xf numFmtId="0" fontId="15" fillId="4" borderId="12" xfId="0" applyFont="1" applyFill="1" applyBorder="1" applyAlignment="1">
      <alignment vertical="center" wrapText="1"/>
    </xf>
    <xf numFmtId="0" fontId="6" fillId="4" borderId="12" xfId="0" applyFont="1" applyFill="1" applyBorder="1" applyAlignment="1">
      <alignment horizontal="left" vertical="top" wrapText="1"/>
    </xf>
    <xf numFmtId="0" fontId="15" fillId="4" borderId="12" xfId="0" applyFont="1" applyFill="1" applyBorder="1" applyAlignment="1">
      <alignment horizontal="center" vertical="center" wrapText="1"/>
    </xf>
    <xf numFmtId="0" fontId="6" fillId="4" borderId="12" xfId="0" applyFont="1" applyFill="1" applyBorder="1" applyAlignment="1">
      <alignment vertical="center" wrapText="1"/>
    </xf>
    <xf numFmtId="0" fontId="6" fillId="4" borderId="4" xfId="0" applyFont="1" applyFill="1" applyBorder="1" applyAlignment="1">
      <alignment vertical="center" wrapText="1"/>
    </xf>
    <xf numFmtId="0" fontId="15" fillId="4" borderId="15" xfId="0" applyFont="1" applyFill="1" applyBorder="1" applyAlignment="1">
      <alignment horizontal="center" vertical="center" wrapText="1"/>
    </xf>
    <xf numFmtId="9" fontId="15" fillId="4" borderId="12" xfId="0" applyNumberFormat="1" applyFont="1" applyFill="1" applyBorder="1" applyAlignment="1">
      <alignment horizontal="center" vertical="center" wrapText="1"/>
    </xf>
    <xf numFmtId="9" fontId="15" fillId="4" borderId="16" xfId="0" applyNumberFormat="1"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0" borderId="12" xfId="0" applyFont="1" applyBorder="1" applyAlignment="1">
      <alignment vertical="top" wrapText="1"/>
    </xf>
    <xf numFmtId="9" fontId="15" fillId="0" borderId="6" xfId="0" applyNumberFormat="1" applyFont="1" applyBorder="1" applyAlignment="1">
      <alignment horizontal="center" vertical="center" wrapText="1"/>
    </xf>
    <xf numFmtId="9" fontId="15" fillId="0" borderId="15" xfId="0" applyNumberFormat="1" applyFont="1" applyBorder="1" applyAlignment="1">
      <alignment horizontal="center" vertical="center"/>
    </xf>
    <xf numFmtId="0" fontId="6" fillId="0" borderId="16" xfId="0" applyFont="1" applyBorder="1" applyAlignment="1">
      <alignment horizontal="center" vertical="center"/>
    </xf>
    <xf numFmtId="0" fontId="15" fillId="0" borderId="12" xfId="0" applyFont="1" applyBorder="1" applyAlignment="1">
      <alignment vertical="center"/>
    </xf>
    <xf numFmtId="0" fontId="6" fillId="0" borderId="16" xfId="0" applyFont="1" applyBorder="1" applyAlignment="1">
      <alignment horizontal="center" vertical="center" wrapText="1"/>
    </xf>
    <xf numFmtId="0" fontId="6" fillId="0" borderId="12" xfId="0" applyFont="1" applyBorder="1" applyAlignment="1">
      <alignment vertical="center"/>
    </xf>
    <xf numFmtId="9" fontId="6" fillId="0" borderId="6" xfId="0" applyNumberFormat="1" applyFont="1" applyBorder="1" applyAlignment="1" applyProtection="1">
      <alignment horizontal="center" vertical="center" wrapText="1"/>
      <protection locked="0"/>
    </xf>
    <xf numFmtId="168" fontId="15" fillId="0" borderId="15" xfId="1" applyNumberFormat="1" applyFont="1" applyFill="1" applyBorder="1" applyAlignment="1" applyProtection="1">
      <alignment horizontal="center" vertical="center"/>
    </xf>
    <xf numFmtId="168" fontId="15" fillId="0" borderId="12" xfId="1" applyNumberFormat="1" applyFont="1" applyFill="1" applyBorder="1" applyAlignment="1" applyProtection="1">
      <alignment horizontal="center" vertical="center"/>
    </xf>
    <xf numFmtId="168" fontId="15" fillId="0" borderId="16" xfId="1" applyNumberFormat="1" applyFont="1" applyFill="1" applyBorder="1" applyAlignment="1" applyProtection="1">
      <alignment horizontal="center" vertical="center"/>
    </xf>
    <xf numFmtId="168" fontId="15" fillId="0" borderId="12" xfId="0" applyNumberFormat="1" applyFont="1" applyBorder="1" applyAlignment="1" applyProtection="1">
      <alignment horizontal="center" vertical="center" wrapText="1"/>
      <protection locked="0"/>
    </xf>
    <xf numFmtId="168" fontId="15" fillId="0" borderId="6" xfId="1" applyNumberFormat="1" applyFont="1" applyFill="1" applyBorder="1" applyAlignment="1" applyProtection="1">
      <alignment horizontal="center" vertical="center" wrapText="1"/>
      <protection locked="0"/>
    </xf>
    <xf numFmtId="1" fontId="6" fillId="0" borderId="16" xfId="0" applyNumberFormat="1" applyFont="1" applyBorder="1" applyAlignment="1">
      <alignment horizontal="center" vertical="center"/>
    </xf>
    <xf numFmtId="1" fontId="15" fillId="0" borderId="15" xfId="0" applyNumberFormat="1" applyFont="1" applyBorder="1" applyAlignment="1">
      <alignment horizontal="center" vertical="center"/>
    </xf>
    <xf numFmtId="1" fontId="15" fillId="0" borderId="12" xfId="0" applyNumberFormat="1" applyFont="1" applyBorder="1" applyAlignment="1">
      <alignment horizontal="center" vertical="center"/>
    </xf>
    <xf numFmtId="1" fontId="15" fillId="0" borderId="16" xfId="0" applyNumberFormat="1" applyFont="1" applyBorder="1" applyAlignment="1">
      <alignment horizontal="center" vertical="center"/>
    </xf>
    <xf numFmtId="0" fontId="15" fillId="0" borderId="4" xfId="0" applyFont="1" applyBorder="1" applyAlignment="1">
      <alignment horizontal="left" vertical="center" wrapText="1"/>
    </xf>
    <xf numFmtId="0" fontId="19" fillId="0" borderId="6" xfId="0" applyFont="1" applyBorder="1" applyAlignment="1" applyProtection="1">
      <alignment horizontal="center" vertical="center" wrapText="1"/>
      <protection locked="0"/>
    </xf>
    <xf numFmtId="9" fontId="19" fillId="0" borderId="12" xfId="0" applyNumberFormat="1" applyFont="1" applyBorder="1" applyAlignment="1" applyProtection="1">
      <alignment horizontal="center" vertical="center" wrapText="1"/>
      <protection locked="0"/>
    </xf>
    <xf numFmtId="0" fontId="19" fillId="0" borderId="12" xfId="0" applyFont="1" applyBorder="1" applyAlignment="1" applyProtection="1">
      <alignment vertical="center" wrapText="1"/>
      <protection locked="0"/>
    </xf>
    <xf numFmtId="0" fontId="9" fillId="0" borderId="12" xfId="0" applyFont="1" applyBorder="1" applyAlignment="1" applyProtection="1">
      <alignment vertical="center" wrapText="1"/>
      <protection locked="0"/>
    </xf>
    <xf numFmtId="3" fontId="6" fillId="0" borderId="12" xfId="0" applyNumberFormat="1" applyFont="1" applyBorder="1" applyAlignment="1">
      <alignment horizontal="center" vertical="center" wrapText="1"/>
    </xf>
    <xf numFmtId="3" fontId="6" fillId="0" borderId="16" xfId="0" applyNumberFormat="1" applyFont="1" applyBorder="1" applyAlignment="1">
      <alignment horizontal="center" vertical="center"/>
    </xf>
    <xf numFmtId="0" fontId="5" fillId="0" borderId="6"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20" fillId="0" borderId="12" xfId="0" applyFont="1" applyBorder="1" applyAlignment="1" applyProtection="1">
      <alignment vertical="center" wrapText="1"/>
      <protection locked="0"/>
    </xf>
    <xf numFmtId="0" fontId="9" fillId="0" borderId="6" xfId="0" applyFont="1" applyBorder="1" applyAlignment="1" applyProtection="1">
      <alignment horizontal="center" vertical="center" wrapText="1"/>
      <protection locked="0"/>
    </xf>
    <xf numFmtId="0" fontId="15" fillId="0" borderId="4" xfId="0" applyFont="1" applyBorder="1" applyAlignment="1">
      <alignment horizontal="justify" vertical="center" wrapText="1"/>
    </xf>
    <xf numFmtId="16" fontId="6" fillId="0" borderId="6" xfId="0" applyNumberFormat="1" applyFont="1" applyBorder="1" applyAlignment="1" applyProtection="1">
      <alignment horizontal="center" vertical="center" wrapText="1"/>
      <protection locked="0"/>
    </xf>
    <xf numFmtId="0" fontId="15" fillId="0" borderId="12" xfId="0" applyFont="1" applyBorder="1" applyAlignment="1">
      <alignment horizontal="center" vertical="center" wrapText="1" readingOrder="1"/>
    </xf>
    <xf numFmtId="9" fontId="5" fillId="0" borderId="12" xfId="0" applyNumberFormat="1" applyFont="1" applyBorder="1" applyAlignment="1" applyProtection="1">
      <alignment horizontal="center" vertical="center" wrapText="1"/>
      <protection locked="0"/>
    </xf>
    <xf numFmtId="0" fontId="5" fillId="0" borderId="12" xfId="0" applyFont="1" applyBorder="1" applyAlignment="1" applyProtection="1">
      <alignment vertical="center" wrapText="1"/>
      <protection locked="0"/>
    </xf>
    <xf numFmtId="0" fontId="6" fillId="0" borderId="4" xfId="0" applyFont="1" applyBorder="1" applyAlignment="1">
      <alignment horizontal="left" vertical="center" wrapText="1"/>
    </xf>
    <xf numFmtId="0" fontId="6" fillId="0" borderId="12" xfId="4" applyFont="1" applyFill="1" applyBorder="1" applyAlignment="1" applyProtection="1">
      <alignment vertical="center" wrapText="1"/>
    </xf>
    <xf numFmtId="9" fontId="9" fillId="0" borderId="12" xfId="0" applyNumberFormat="1" applyFont="1" applyBorder="1" applyAlignment="1" applyProtection="1">
      <alignment horizontal="center" vertical="center" wrapText="1"/>
      <protection locked="0"/>
    </xf>
    <xf numFmtId="9" fontId="6" fillId="0" borderId="12" xfId="3" applyFont="1" applyFill="1" applyBorder="1" applyAlignment="1" applyProtection="1">
      <alignment horizontal="center" vertical="center"/>
    </xf>
    <xf numFmtId="9" fontId="6" fillId="0" borderId="16" xfId="3" applyFont="1" applyFill="1" applyBorder="1" applyAlignment="1" applyProtection="1">
      <alignment horizontal="center" vertical="center"/>
    </xf>
    <xf numFmtId="9" fontId="9" fillId="0" borderId="6" xfId="0" applyNumberFormat="1" applyFont="1" applyBorder="1" applyAlignment="1" applyProtection="1">
      <alignment horizontal="center" vertical="center" wrapText="1"/>
      <protection locked="0"/>
    </xf>
    <xf numFmtId="0" fontId="6" fillId="0" borderId="16" xfId="3" applyNumberFormat="1" applyFont="1" applyFill="1" applyBorder="1" applyAlignment="1" applyProtection="1">
      <alignment horizontal="center" vertical="center"/>
    </xf>
    <xf numFmtId="0" fontId="22" fillId="0" borderId="12" xfId="0" applyFont="1" applyBorder="1" applyAlignment="1" applyProtection="1">
      <alignment wrapText="1"/>
      <protection locked="0"/>
    </xf>
    <xf numFmtId="0" fontId="5" fillId="0" borderId="12" xfId="0" applyFont="1" applyBorder="1" applyAlignment="1" applyProtection="1">
      <alignment wrapText="1"/>
      <protection locked="0"/>
    </xf>
    <xf numFmtId="0" fontId="6" fillId="0" borderId="4" xfId="0" applyFont="1" applyBorder="1" applyAlignment="1">
      <alignment horizontal="justify" vertical="center" wrapText="1"/>
    </xf>
    <xf numFmtId="0" fontId="15" fillId="0" borderId="4" xfId="0" applyFont="1" applyBorder="1" applyAlignment="1">
      <alignment horizontal="center" vertical="center" wrapText="1"/>
    </xf>
    <xf numFmtId="0" fontId="5" fillId="0" borderId="6" xfId="0" applyFont="1" applyBorder="1" applyAlignment="1" applyProtection="1">
      <alignment horizontal="center" vertical="center"/>
      <protection locked="0"/>
    </xf>
    <xf numFmtId="9" fontId="5" fillId="0" borderId="12" xfId="0" applyNumberFormat="1" applyFont="1" applyBorder="1" applyAlignment="1" applyProtection="1">
      <alignment horizontal="center" vertical="center"/>
      <protection locked="0"/>
    </xf>
    <xf numFmtId="0" fontId="23" fillId="0" borderId="6" xfId="0" applyFont="1" applyBorder="1" applyAlignment="1" applyProtection="1">
      <alignment horizontal="center" vertical="center" wrapText="1"/>
      <protection locked="0"/>
    </xf>
    <xf numFmtId="9" fontId="23" fillId="0" borderId="12" xfId="0" applyNumberFormat="1" applyFont="1" applyBorder="1" applyAlignment="1" applyProtection="1">
      <alignment horizontal="center" vertical="center" wrapText="1"/>
      <protection locked="0"/>
    </xf>
    <xf numFmtId="0" fontId="23" fillId="0" borderId="12" xfId="0" applyFont="1" applyBorder="1" applyAlignment="1" applyProtection="1">
      <alignment horizontal="justify" vertical="center" wrapText="1"/>
      <protection locked="0"/>
    </xf>
    <xf numFmtId="0" fontId="24" fillId="0" borderId="6" xfId="0" applyFont="1" applyBorder="1" applyAlignment="1">
      <alignment horizontal="center" vertical="center" wrapText="1"/>
    </xf>
    <xf numFmtId="9" fontId="24" fillId="0" borderId="12" xfId="0" applyNumberFormat="1" applyFont="1" applyBorder="1" applyAlignment="1">
      <alignment horizontal="center" vertical="center" wrapText="1"/>
    </xf>
    <xf numFmtId="0" fontId="24" fillId="0" borderId="12" xfId="0" applyFont="1" applyBorder="1" applyAlignment="1">
      <alignment vertical="center" wrapText="1"/>
    </xf>
    <xf numFmtId="0" fontId="5" fillId="0" borderId="6" xfId="0" applyFont="1" applyBorder="1" applyAlignment="1">
      <alignment horizontal="center" vertical="center" wrapText="1"/>
    </xf>
    <xf numFmtId="9" fontId="5" fillId="0" borderId="12" xfId="0" applyNumberFormat="1" applyFont="1" applyBorder="1" applyAlignment="1">
      <alignment horizontal="center" vertical="center" wrapText="1"/>
    </xf>
    <xf numFmtId="0" fontId="5" fillId="0" borderId="12" xfId="0" applyFont="1" applyBorder="1" applyAlignment="1">
      <alignment vertical="center" wrapText="1"/>
    </xf>
    <xf numFmtId="9" fontId="25" fillId="0" borderId="6" xfId="0" applyNumberFormat="1" applyFont="1" applyBorder="1" applyAlignment="1" applyProtection="1">
      <alignment horizontal="center" vertical="center" wrapText="1"/>
      <protection locked="0"/>
    </xf>
    <xf numFmtId="9" fontId="25" fillId="0" borderId="12" xfId="0" applyNumberFormat="1" applyFont="1" applyBorder="1" applyAlignment="1" applyProtection="1">
      <alignment horizontal="center" vertical="center" wrapText="1"/>
      <protection locked="0"/>
    </xf>
    <xf numFmtId="0" fontId="25" fillId="0" borderId="12" xfId="0" applyFont="1" applyBorder="1" applyAlignment="1" applyProtection="1">
      <alignment vertical="center" wrapText="1"/>
      <protection locked="0"/>
    </xf>
    <xf numFmtId="0" fontId="25" fillId="0" borderId="6" xfId="0" applyFont="1" applyBorder="1" applyAlignment="1" applyProtection="1">
      <alignment horizontal="center" vertical="center" wrapText="1"/>
      <protection locked="0"/>
    </xf>
    <xf numFmtId="0" fontId="25" fillId="0" borderId="12" xfId="0" applyFont="1" applyBorder="1" applyAlignment="1" applyProtection="1">
      <alignment wrapText="1"/>
      <protection locked="0"/>
    </xf>
    <xf numFmtId="9" fontId="15" fillId="0" borderId="16" xfId="3" applyFont="1" applyFill="1" applyBorder="1" applyAlignment="1" applyProtection="1">
      <alignment horizontal="center" vertical="center"/>
    </xf>
    <xf numFmtId="3" fontId="15" fillId="0" borderId="12" xfId="0" applyNumberFormat="1" applyFont="1" applyBorder="1" applyAlignment="1">
      <alignment horizontal="center" vertical="center"/>
    </xf>
    <xf numFmtId="3" fontId="15" fillId="0" borderId="15" xfId="0" applyNumberFormat="1" applyFont="1" applyBorder="1" applyAlignment="1">
      <alignment horizontal="center" vertical="center"/>
    </xf>
    <xf numFmtId="3" fontId="15" fillId="0" borderId="16" xfId="0" applyNumberFormat="1" applyFont="1" applyBorder="1" applyAlignment="1">
      <alignment horizontal="center" vertical="center"/>
    </xf>
    <xf numFmtId="0" fontId="15" fillId="0" borderId="12" xfId="0" applyFont="1" applyBorder="1" applyAlignment="1">
      <alignment horizontal="justify" vertical="justify" wrapText="1"/>
    </xf>
    <xf numFmtId="0" fontId="6" fillId="0" borderId="12" xfId="0" applyFont="1" applyBorder="1" applyAlignment="1">
      <alignment horizontal="justify" vertical="justify" wrapText="1"/>
    </xf>
    <xf numFmtId="0" fontId="15" fillId="0" borderId="12" xfId="0" applyFont="1" applyBorder="1"/>
    <xf numFmtId="0" fontId="15" fillId="0" borderId="4" xfId="0" applyFont="1" applyBorder="1"/>
    <xf numFmtId="0" fontId="15" fillId="0" borderId="15" xfId="0" applyFont="1" applyBorder="1" applyAlignment="1">
      <alignment horizontal="center"/>
    </xf>
    <xf numFmtId="0" fontId="15" fillId="0" borderId="12" xfId="0" applyFont="1" applyBorder="1" applyAlignment="1">
      <alignment horizontal="center"/>
    </xf>
    <xf numFmtId="0" fontId="15" fillId="0" borderId="16" xfId="0" applyFont="1" applyBorder="1" applyAlignment="1">
      <alignment horizontal="center"/>
    </xf>
    <xf numFmtId="0" fontId="15" fillId="0" borderId="6" xfId="0" applyFont="1" applyBorder="1"/>
    <xf numFmtId="0" fontId="6" fillId="0" borderId="12" xfId="1" applyNumberFormat="1" applyFont="1" applyFill="1" applyBorder="1" applyAlignment="1" applyProtection="1">
      <alignment horizontal="center" vertical="center"/>
    </xf>
    <xf numFmtId="0" fontId="6" fillId="0" borderId="4" xfId="0" applyFont="1" applyBorder="1" applyAlignment="1">
      <alignment horizontal="justify" vertical="center"/>
    </xf>
    <xf numFmtId="168" fontId="15" fillId="0" borderId="15" xfId="1" applyNumberFormat="1" applyFont="1" applyFill="1" applyBorder="1" applyAlignment="1" applyProtection="1">
      <alignment horizontal="center" vertical="center" wrapText="1"/>
    </xf>
    <xf numFmtId="168" fontId="15" fillId="0" borderId="12" xfId="1" applyNumberFormat="1" applyFont="1" applyFill="1" applyBorder="1" applyAlignment="1" applyProtection="1">
      <alignment horizontal="center" vertical="center" wrapText="1"/>
    </xf>
    <xf numFmtId="168" fontId="15" fillId="0" borderId="16" xfId="1" applyNumberFormat="1" applyFont="1" applyFill="1" applyBorder="1" applyAlignment="1" applyProtection="1">
      <alignment horizontal="center" vertical="center" wrapText="1"/>
    </xf>
    <xf numFmtId="0" fontId="15" fillId="0" borderId="12" xfId="0" applyFont="1" applyBorder="1" applyAlignment="1" applyProtection="1">
      <alignment horizontal="left" vertical="center" wrapText="1"/>
      <protection locked="0"/>
    </xf>
    <xf numFmtId="0" fontId="16" fillId="0" borderId="6" xfId="0" applyFont="1" applyBorder="1" applyAlignment="1" applyProtection="1">
      <alignment horizontal="center" vertical="center" wrapText="1"/>
      <protection locked="0"/>
    </xf>
    <xf numFmtId="0" fontId="16" fillId="0" borderId="12" xfId="0" applyFont="1" applyBorder="1" applyAlignment="1" applyProtection="1">
      <alignment horizontal="center" vertical="center" wrapText="1"/>
      <protection locked="0"/>
    </xf>
    <xf numFmtId="165" fontId="15" fillId="0" borderId="12" xfId="3" applyNumberFormat="1" applyFont="1" applyFill="1" applyBorder="1" applyAlignment="1" applyProtection="1">
      <alignment horizontal="center" vertical="center" wrapText="1"/>
    </xf>
    <xf numFmtId="165" fontId="15" fillId="0" borderId="15" xfId="0" applyNumberFormat="1" applyFont="1" applyBorder="1" applyAlignment="1">
      <alignment horizontal="center" vertical="center" wrapText="1"/>
    </xf>
    <xf numFmtId="165" fontId="15" fillId="0" borderId="12" xfId="0" applyNumberFormat="1" applyFont="1" applyBorder="1" applyAlignment="1">
      <alignment horizontal="center" vertical="center" wrapText="1"/>
    </xf>
    <xf numFmtId="10" fontId="15" fillId="0" borderId="6" xfId="0" applyNumberFormat="1" applyFont="1" applyBorder="1" applyAlignment="1" applyProtection="1">
      <alignment horizontal="center" vertical="center" wrapText="1"/>
      <protection locked="0"/>
    </xf>
    <xf numFmtId="0" fontId="15" fillId="0" borderId="12" xfId="0" applyFont="1" applyBorder="1" applyAlignment="1" applyProtection="1">
      <alignment vertical="center"/>
      <protection locked="0"/>
    </xf>
    <xf numFmtId="0" fontId="16" fillId="0" borderId="12" xfId="0" applyFont="1" applyBorder="1" applyAlignment="1" applyProtection="1">
      <alignment vertical="center" wrapText="1"/>
      <protection locked="0"/>
    </xf>
    <xf numFmtId="9" fontId="15" fillId="0" borderId="15" xfId="3" applyFont="1" applyFill="1" applyBorder="1" applyAlignment="1" applyProtection="1">
      <alignment horizontal="center" vertical="center" wrapText="1"/>
    </xf>
    <xf numFmtId="9" fontId="15" fillId="0" borderId="12" xfId="3" applyFont="1" applyFill="1" applyBorder="1" applyAlignment="1" applyProtection="1">
      <alignment horizontal="center" vertical="center" wrapText="1"/>
    </xf>
    <xf numFmtId="9" fontId="15" fillId="0" borderId="16" xfId="3" applyFont="1" applyFill="1" applyBorder="1" applyAlignment="1" applyProtection="1">
      <alignment horizontal="center" vertical="center" wrapText="1"/>
    </xf>
    <xf numFmtId="1" fontId="15" fillId="0" borderId="15" xfId="0" applyNumberFormat="1" applyFont="1" applyBorder="1" applyAlignment="1">
      <alignment horizontal="center" vertical="center" wrapText="1"/>
    </xf>
    <xf numFmtId="1" fontId="15" fillId="0" borderId="12" xfId="0" applyNumberFormat="1" applyFont="1" applyBorder="1" applyAlignment="1">
      <alignment horizontal="center" vertical="center" wrapText="1"/>
    </xf>
    <xf numFmtId="1" fontId="15" fillId="0" borderId="16" xfId="0" applyNumberFormat="1" applyFont="1" applyBorder="1" applyAlignment="1">
      <alignment horizontal="center" vertical="center" wrapText="1"/>
    </xf>
    <xf numFmtId="9" fontId="15" fillId="0" borderId="17" xfId="0" applyNumberFormat="1" applyFont="1" applyBorder="1" applyAlignment="1">
      <alignment horizontal="center" vertical="center"/>
    </xf>
    <xf numFmtId="9" fontId="15" fillId="0" borderId="18" xfId="0" applyNumberFormat="1" applyFont="1" applyBorder="1" applyAlignment="1">
      <alignment horizontal="center" vertical="center"/>
    </xf>
    <xf numFmtId="9" fontId="15" fillId="0" borderId="19" xfId="0" applyNumberFormat="1" applyFont="1" applyBorder="1" applyAlignment="1">
      <alignment horizontal="center" vertical="center"/>
    </xf>
    <xf numFmtId="0" fontId="0" fillId="0" borderId="0" xfId="0" applyAlignment="1">
      <alignment horizontal="justify" vertical="center"/>
    </xf>
    <xf numFmtId="0" fontId="0" fillId="0" borderId="0" xfId="0" applyAlignment="1">
      <alignment horizontal="center"/>
    </xf>
    <xf numFmtId="0" fontId="4" fillId="8" borderId="10" xfId="0" applyFont="1" applyFill="1" applyBorder="1"/>
    <xf numFmtId="0" fontId="28" fillId="8" borderId="6" xfId="0" applyFont="1" applyFill="1" applyBorder="1" applyAlignment="1">
      <alignment horizontal="centerContinuous" vertical="center" wrapText="1"/>
    </xf>
    <xf numFmtId="0" fontId="28" fillId="8" borderId="12" xfId="0" applyFont="1" applyFill="1" applyBorder="1" applyAlignment="1">
      <alignment horizontal="centerContinuous" vertical="center" wrapText="1"/>
    </xf>
    <xf numFmtId="0" fontId="14" fillId="9" borderId="12" xfId="0" applyFont="1" applyFill="1" applyBorder="1" applyAlignment="1">
      <alignment horizontal="centerContinuous" vertical="center" wrapText="1"/>
    </xf>
    <xf numFmtId="0" fontId="8" fillId="9" borderId="12" xfId="0" applyFont="1" applyFill="1" applyBorder="1" applyAlignment="1">
      <alignment horizontal="centerContinuous" vertical="center" wrapText="1"/>
    </xf>
    <xf numFmtId="0" fontId="8" fillId="9" borderId="12" xfId="0" applyFont="1" applyFill="1" applyBorder="1" applyAlignment="1">
      <alignment vertical="center" wrapText="1"/>
    </xf>
    <xf numFmtId="0" fontId="0" fillId="7" borderId="0" xfId="0" applyFill="1"/>
    <xf numFmtId="0" fontId="28" fillId="8" borderId="12" xfId="0" applyFont="1" applyFill="1" applyBorder="1" applyAlignment="1">
      <alignment horizontal="center" vertical="center" wrapText="1"/>
    </xf>
    <xf numFmtId="0" fontId="28" fillId="8" borderId="11" xfId="0" applyFont="1" applyFill="1" applyBorder="1" applyAlignment="1">
      <alignment horizontal="center" vertical="center" wrapText="1"/>
    </xf>
    <xf numFmtId="14" fontId="28" fillId="8" borderId="11" xfId="0" applyNumberFormat="1" applyFont="1" applyFill="1" applyBorder="1" applyAlignment="1">
      <alignment horizontal="center" vertical="center" wrapText="1"/>
    </xf>
    <xf numFmtId="0" fontId="28" fillId="8" borderId="6" xfId="0" applyFont="1" applyFill="1" applyBorder="1" applyAlignment="1">
      <alignment horizontal="center" vertical="center" wrapText="1"/>
    </xf>
    <xf numFmtId="0" fontId="28" fillId="8" borderId="12" xfId="0" quotePrefix="1" applyFont="1" applyFill="1" applyBorder="1" applyAlignment="1">
      <alignment horizontal="center" vertical="center" wrapText="1"/>
    </xf>
    <xf numFmtId="0" fontId="8" fillId="9" borderId="12" xfId="0" quotePrefix="1"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2" xfId="0" applyFont="1" applyFill="1" applyBorder="1" applyAlignment="1">
      <alignment vertical="center" wrapText="1"/>
    </xf>
    <xf numFmtId="0" fontId="15" fillId="0" borderId="11" xfId="0" applyFont="1" applyBorder="1" applyAlignment="1">
      <alignment horizontal="justify" vertical="center" wrapText="1"/>
    </xf>
    <xf numFmtId="0" fontId="15" fillId="0" borderId="11" xfId="0" applyFont="1" applyBorder="1" applyAlignment="1">
      <alignment horizontal="justify" vertical="center"/>
    </xf>
    <xf numFmtId="9" fontId="15" fillId="0" borderId="11" xfId="0" applyNumberFormat="1" applyFont="1" applyBorder="1" applyAlignment="1">
      <alignment horizontal="justify" vertical="center"/>
    </xf>
    <xf numFmtId="9" fontId="16" fillId="0" borderId="12" xfId="0" applyNumberFormat="1" applyFont="1" applyBorder="1" applyAlignment="1">
      <alignment horizontal="center" vertical="center"/>
    </xf>
    <xf numFmtId="9" fontId="16" fillId="0" borderId="6" xfId="0" applyNumberFormat="1" applyFont="1" applyBorder="1" applyAlignment="1">
      <alignment horizontal="center" vertical="center"/>
    </xf>
    <xf numFmtId="0" fontId="16" fillId="0" borderId="6" xfId="0" applyFont="1" applyBorder="1" applyAlignment="1">
      <alignment horizontal="justify" vertical="center" wrapText="1"/>
    </xf>
    <xf numFmtId="1" fontId="16" fillId="0" borderId="12" xfId="0" applyNumberFormat="1" applyFont="1" applyBorder="1" applyAlignment="1">
      <alignment horizontal="center" vertical="center"/>
    </xf>
    <xf numFmtId="0" fontId="16" fillId="0" borderId="12" xfId="0" applyFont="1" applyBorder="1" applyAlignment="1">
      <alignment horizontal="justify" vertical="center"/>
    </xf>
    <xf numFmtId="9" fontId="6" fillId="0" borderId="6" xfId="0" applyNumberFormat="1" applyFont="1" applyBorder="1" applyAlignment="1">
      <alignment horizontal="center" vertical="center"/>
    </xf>
    <xf numFmtId="0" fontId="16" fillId="0" borderId="12" xfId="0" applyFont="1" applyBorder="1" applyAlignment="1" applyProtection="1">
      <alignment horizontal="justify" vertical="center"/>
      <protection locked="0"/>
    </xf>
    <xf numFmtId="9" fontId="16" fillId="0" borderId="12" xfId="0" applyNumberFormat="1" applyFont="1" applyBorder="1" applyAlignment="1" applyProtection="1">
      <alignment horizontal="center" vertical="center"/>
      <protection locked="0"/>
    </xf>
    <xf numFmtId="9" fontId="16" fillId="0" borderId="6" xfId="0" applyNumberFormat="1" applyFont="1" applyBorder="1" applyAlignment="1" applyProtection="1">
      <alignment horizontal="center" vertical="center"/>
      <protection locked="0"/>
    </xf>
    <xf numFmtId="0" fontId="16" fillId="0" borderId="6" xfId="0" applyFont="1" applyBorder="1" applyAlignment="1" applyProtection="1">
      <alignment horizontal="justify" vertical="center" wrapText="1"/>
      <protection locked="0"/>
    </xf>
    <xf numFmtId="0" fontId="16" fillId="0" borderId="12" xfId="0" applyFont="1" applyBorder="1" applyAlignment="1" applyProtection="1">
      <alignment horizontal="justify" vertical="center" wrapText="1"/>
      <protection locked="0"/>
    </xf>
    <xf numFmtId="9" fontId="15" fillId="0" borderId="12" xfId="0" applyNumberFormat="1" applyFont="1" applyBorder="1" applyAlignment="1">
      <alignment horizontal="justify" vertical="center"/>
    </xf>
    <xf numFmtId="9" fontId="15" fillId="0" borderId="12" xfId="3" applyFont="1" applyFill="1" applyBorder="1" applyAlignment="1">
      <alignment horizontal="center" vertical="center"/>
    </xf>
    <xf numFmtId="165" fontId="16" fillId="0" borderId="11" xfId="0" applyNumberFormat="1" applyFont="1" applyBorder="1" applyAlignment="1">
      <alignment horizontal="center" vertical="center"/>
    </xf>
    <xf numFmtId="9" fontId="16" fillId="0" borderId="9" xfId="0" applyNumberFormat="1" applyFont="1" applyBorder="1" applyAlignment="1">
      <alignment horizontal="center" vertical="center"/>
    </xf>
    <xf numFmtId="0" fontId="16" fillId="0" borderId="9" xfId="0" applyFont="1" applyBorder="1" applyAlignment="1">
      <alignment horizontal="justify" vertical="center" wrapText="1"/>
    </xf>
    <xf numFmtId="0" fontId="16" fillId="0" borderId="12" xfId="0" applyFont="1" applyBorder="1" applyAlignment="1">
      <alignment horizontal="justify" vertical="center" wrapText="1"/>
    </xf>
    <xf numFmtId="9" fontId="6" fillId="0" borderId="9" xfId="0" applyNumberFormat="1" applyFont="1" applyBorder="1" applyAlignment="1">
      <alignment horizontal="center" vertical="center"/>
    </xf>
    <xf numFmtId="165" fontId="16" fillId="0" borderId="11" xfId="0" applyNumberFormat="1" applyFont="1" applyBorder="1" applyAlignment="1" applyProtection="1">
      <alignment horizontal="center" vertical="center"/>
      <protection locked="0"/>
    </xf>
    <xf numFmtId="9" fontId="6" fillId="0" borderId="9" xfId="0" applyNumberFormat="1" applyFont="1" applyBorder="1" applyAlignment="1" applyProtection="1">
      <alignment horizontal="center" vertical="center"/>
      <protection locked="0"/>
    </xf>
    <xf numFmtId="0" fontId="16" fillId="0" borderId="9" xfId="0" applyFont="1" applyBorder="1" applyAlignment="1" applyProtection="1">
      <alignment horizontal="justify" vertical="center" wrapText="1"/>
      <protection locked="0"/>
    </xf>
    <xf numFmtId="0" fontId="15" fillId="0" borderId="11" xfId="0" applyFont="1" applyBorder="1" applyAlignment="1" applyProtection="1">
      <alignment horizontal="justify" vertical="center" wrapText="1"/>
      <protection locked="0"/>
    </xf>
    <xf numFmtId="9" fontId="15" fillId="0" borderId="12" xfId="3" applyFont="1" applyFill="1" applyBorder="1" applyAlignment="1">
      <alignment horizontal="center" vertical="center" wrapText="1"/>
    </xf>
    <xf numFmtId="10" fontId="16" fillId="0" borderId="11" xfId="0" applyNumberFormat="1" applyFont="1" applyBorder="1" applyAlignment="1">
      <alignment horizontal="center" vertical="center"/>
    </xf>
    <xf numFmtId="10" fontId="16" fillId="0" borderId="9" xfId="0" applyNumberFormat="1" applyFont="1" applyBorder="1" applyAlignment="1">
      <alignment horizontal="center" vertical="center"/>
    </xf>
    <xf numFmtId="0" fontId="16" fillId="0" borderId="11" xfId="0" applyFont="1" applyBorder="1" applyAlignment="1">
      <alignment horizontal="justify" vertical="center" wrapText="1"/>
    </xf>
    <xf numFmtId="0" fontId="15" fillId="0" borderId="12" xfId="0" applyFont="1" applyBorder="1" applyAlignment="1" applyProtection="1">
      <alignment horizontal="justify" vertical="center" wrapText="1"/>
      <protection locked="0"/>
    </xf>
    <xf numFmtId="10" fontId="16" fillId="0" borderId="11" xfId="0" applyNumberFormat="1" applyFont="1" applyBorder="1" applyAlignment="1" applyProtection="1">
      <alignment horizontal="center" vertical="center"/>
      <protection locked="0"/>
    </xf>
    <xf numFmtId="10" fontId="16" fillId="0" borderId="9" xfId="0" applyNumberFormat="1" applyFont="1" applyBorder="1" applyAlignment="1" applyProtection="1">
      <alignment horizontal="center" vertical="center"/>
      <protection locked="0"/>
    </xf>
    <xf numFmtId="0" fontId="16" fillId="0" borderId="11" xfId="0" applyFont="1" applyBorder="1" applyAlignment="1" applyProtection="1">
      <alignment horizontal="justify" vertical="center" wrapText="1"/>
      <protection locked="0"/>
    </xf>
    <xf numFmtId="10" fontId="15" fillId="0" borderId="12" xfId="3" applyNumberFormat="1" applyFont="1" applyFill="1" applyBorder="1" applyAlignment="1">
      <alignment horizontal="center" vertical="center" wrapText="1"/>
    </xf>
    <xf numFmtId="9" fontId="15" fillId="0" borderId="12" xfId="0" applyNumberFormat="1" applyFont="1" applyBorder="1" applyAlignment="1" applyProtection="1">
      <alignment horizontal="justify" vertical="center"/>
      <protection locked="0"/>
    </xf>
    <xf numFmtId="0" fontId="15" fillId="0" borderId="6" xfId="0" applyFont="1" applyBorder="1" applyAlignment="1">
      <alignment horizontal="justify" vertical="center" wrapText="1"/>
    </xf>
    <xf numFmtId="9" fontId="15" fillId="0" borderId="12" xfId="0" applyNumberFormat="1" applyFont="1" applyBorder="1" applyAlignment="1" applyProtection="1">
      <alignment horizontal="center" vertical="center"/>
      <protection locked="0"/>
    </xf>
    <xf numFmtId="0" fontId="15" fillId="0" borderId="6" xfId="0" applyFont="1" applyBorder="1" applyAlignment="1" applyProtection="1">
      <alignment horizontal="justify" vertical="center" wrapText="1"/>
      <protection locked="0"/>
    </xf>
    <xf numFmtId="0" fontId="15" fillId="0" borderId="0" xfId="0" applyFont="1" applyAlignment="1">
      <alignment horizontal="justify" vertical="center" wrapText="1"/>
    </xf>
    <xf numFmtId="9" fontId="15" fillId="0" borderId="11" xfId="0" applyNumberFormat="1" applyFont="1" applyBorder="1" applyAlignment="1">
      <alignment horizontal="center" vertical="center"/>
    </xf>
    <xf numFmtId="9" fontId="15" fillId="0" borderId="9" xfId="0" applyNumberFormat="1" applyFont="1" applyBorder="1" applyAlignment="1">
      <alignment horizontal="center" vertical="center" wrapText="1"/>
    </xf>
    <xf numFmtId="9" fontId="15" fillId="0" borderId="11" xfId="0" applyNumberFormat="1" applyFont="1" applyBorder="1" applyAlignment="1" applyProtection="1">
      <alignment horizontal="center" vertical="center"/>
      <protection locked="0"/>
    </xf>
    <xf numFmtId="9" fontId="15" fillId="0" borderId="9" xfId="0" applyNumberFormat="1" applyFont="1" applyBorder="1" applyAlignment="1" applyProtection="1">
      <alignment horizontal="center" vertical="center" wrapText="1"/>
      <protection locked="0"/>
    </xf>
    <xf numFmtId="0" fontId="15" fillId="0" borderId="0" xfId="0" applyFont="1" applyAlignment="1" applyProtection="1">
      <alignment horizontal="justify" vertical="center" wrapText="1"/>
      <protection locked="0"/>
    </xf>
    <xf numFmtId="0" fontId="15" fillId="0" borderId="11" xfId="0" applyFont="1" applyBorder="1" applyAlignment="1">
      <alignment horizontal="center" vertical="center"/>
    </xf>
    <xf numFmtId="9" fontId="15" fillId="0" borderId="9" xfId="0" applyNumberFormat="1" applyFont="1" applyBorder="1" applyAlignment="1">
      <alignment horizontal="center" vertical="center"/>
    </xf>
    <xf numFmtId="0" fontId="15" fillId="0" borderId="9" xfId="0" applyFont="1" applyBorder="1" applyAlignment="1">
      <alignment horizontal="justify" vertical="center" wrapText="1"/>
    </xf>
    <xf numFmtId="0" fontId="15" fillId="0" borderId="11" xfId="0" applyFont="1" applyBorder="1" applyAlignment="1" applyProtection="1">
      <alignment horizontal="center" vertical="center"/>
      <protection locked="0"/>
    </xf>
    <xf numFmtId="9" fontId="15" fillId="0" borderId="9" xfId="0" applyNumberFormat="1" applyFont="1" applyBorder="1" applyAlignment="1" applyProtection="1">
      <alignment horizontal="center" vertical="center"/>
      <protection locked="0"/>
    </xf>
    <xf numFmtId="0" fontId="15" fillId="0" borderId="9" xfId="0" applyFont="1" applyBorder="1" applyAlignment="1" applyProtection="1">
      <alignment horizontal="justify" vertical="center" wrapText="1"/>
      <protection locked="0"/>
    </xf>
    <xf numFmtId="2" fontId="15" fillId="0" borderId="12" xfId="0" applyNumberFormat="1" applyFont="1" applyBorder="1" applyAlignment="1">
      <alignment horizontal="center" vertical="center" wrapText="1"/>
    </xf>
    <xf numFmtId="2" fontId="15" fillId="0" borderId="12" xfId="1" applyNumberFormat="1" applyFont="1" applyFill="1" applyBorder="1" applyAlignment="1">
      <alignment horizontal="center" vertical="center"/>
    </xf>
    <xf numFmtId="0" fontId="30" fillId="0" borderId="0" xfId="0" applyFont="1" applyAlignment="1">
      <alignment horizontal="justify" vertical="center" wrapText="1"/>
    </xf>
    <xf numFmtId="0" fontId="15" fillId="0" borderId="11" xfId="1" applyNumberFormat="1" applyFont="1" applyFill="1" applyBorder="1" applyAlignment="1">
      <alignment horizontal="center" vertical="center" wrapText="1"/>
    </xf>
    <xf numFmtId="9" fontId="15" fillId="0" borderId="0" xfId="0" applyNumberFormat="1" applyFont="1" applyAlignment="1">
      <alignment horizontal="justify" vertical="center" wrapText="1"/>
    </xf>
    <xf numFmtId="9" fontId="15" fillId="0" borderId="11" xfId="0" applyNumberFormat="1" applyFont="1" applyBorder="1" applyAlignment="1">
      <alignment horizontal="justify" vertical="center" wrapText="1"/>
    </xf>
    <xf numFmtId="9" fontId="15" fillId="0" borderId="0" xfId="0" applyNumberFormat="1" applyFont="1" applyAlignment="1" applyProtection="1">
      <alignment horizontal="justify" vertical="center" wrapText="1"/>
      <protection locked="0"/>
    </xf>
    <xf numFmtId="9" fontId="15" fillId="0" borderId="11" xfId="0" applyNumberFormat="1" applyFont="1" applyBorder="1" applyAlignment="1" applyProtection="1">
      <alignment horizontal="justify" vertical="center" wrapText="1"/>
      <protection locked="0"/>
    </xf>
    <xf numFmtId="9" fontId="6" fillId="0" borderId="12" xfId="0" applyNumberFormat="1" applyFont="1" applyBorder="1" applyAlignment="1" applyProtection="1">
      <alignment horizontal="center" vertical="center"/>
      <protection locked="0"/>
    </xf>
    <xf numFmtId="10" fontId="6" fillId="0" borderId="12" xfId="0" applyNumberFormat="1" applyFont="1" applyBorder="1" applyAlignment="1" applyProtection="1">
      <alignment horizontal="center" vertical="center"/>
      <protection locked="0"/>
    </xf>
    <xf numFmtId="3" fontId="15" fillId="0" borderId="12" xfId="0" applyNumberFormat="1" applyFont="1" applyBorder="1" applyAlignment="1">
      <alignment horizontal="justify" vertical="center" wrapText="1"/>
    </xf>
    <xf numFmtId="10" fontId="15" fillId="0" borderId="12" xfId="0" applyNumberFormat="1" applyFont="1" applyBorder="1" applyAlignment="1">
      <alignment horizontal="center" vertical="center"/>
    </xf>
    <xf numFmtId="9" fontId="15" fillId="0" borderId="12" xfId="0" applyNumberFormat="1" applyFont="1" applyBorder="1" applyAlignment="1">
      <alignment horizontal="justify" vertical="center" wrapText="1"/>
    </xf>
    <xf numFmtId="10" fontId="15" fillId="0" borderId="12" xfId="0" applyNumberFormat="1" applyFont="1" applyBorder="1" applyAlignment="1">
      <alignment horizontal="center" vertical="center" wrapText="1"/>
    </xf>
    <xf numFmtId="9" fontId="15" fillId="0" borderId="12" xfId="3" applyFont="1" applyFill="1" applyBorder="1" applyAlignment="1" applyProtection="1">
      <alignment horizontal="center" vertical="center"/>
    </xf>
    <xf numFmtId="9" fontId="15" fillId="0" borderId="12" xfId="0" applyNumberFormat="1" applyFont="1" applyBorder="1" applyAlignment="1" applyProtection="1">
      <alignment horizontal="justify" vertical="center" wrapText="1"/>
      <protection locked="0"/>
    </xf>
    <xf numFmtId="10" fontId="15" fillId="0" borderId="12" xfId="0" applyNumberFormat="1" applyFont="1" applyBorder="1" applyAlignment="1" applyProtection="1">
      <alignment horizontal="center" vertical="center"/>
      <protection locked="0"/>
    </xf>
    <xf numFmtId="0" fontId="5" fillId="0" borderId="12" xfId="0" applyFont="1" applyBorder="1" applyAlignment="1" applyProtection="1">
      <alignment horizontal="justify" vertical="center" wrapText="1"/>
      <protection locked="0"/>
    </xf>
    <xf numFmtId="166" fontId="15" fillId="0" borderId="12" xfId="0" applyNumberFormat="1" applyFont="1" applyBorder="1" applyAlignment="1">
      <alignment horizontal="justify" vertical="center" wrapText="1"/>
    </xf>
    <xf numFmtId="166" fontId="15" fillId="0" borderId="12" xfId="0" applyNumberFormat="1" applyFont="1" applyBorder="1" applyAlignment="1">
      <alignment horizontal="center" vertical="center" wrapText="1"/>
    </xf>
    <xf numFmtId="0" fontId="15" fillId="0" borderId="6" xfId="0" applyFont="1" applyBorder="1" applyAlignment="1">
      <alignment horizontal="justify" vertical="center"/>
    </xf>
    <xf numFmtId="0" fontId="15" fillId="0" borderId="6" xfId="0" applyFont="1" applyBorder="1" applyAlignment="1" applyProtection="1">
      <alignment horizontal="justify" vertical="center"/>
      <protection locked="0"/>
    </xf>
    <xf numFmtId="9" fontId="16" fillId="0" borderId="6" xfId="0" applyNumberFormat="1" applyFont="1" applyBorder="1" applyAlignment="1" applyProtection="1">
      <alignment horizontal="center" vertical="center" wrapText="1"/>
      <protection locked="0"/>
    </xf>
    <xf numFmtId="0" fontId="15" fillId="0" borderId="12" xfId="0" applyFont="1" applyBorder="1" applyAlignment="1" applyProtection="1">
      <alignment horizontal="justify" vertical="center"/>
      <protection locked="0"/>
    </xf>
    <xf numFmtId="9" fontId="16" fillId="0" borderId="12" xfId="0" applyNumberFormat="1" applyFont="1" applyBorder="1" applyAlignment="1" applyProtection="1">
      <alignment horizontal="center" vertical="center" wrapText="1"/>
      <protection locked="0"/>
    </xf>
    <xf numFmtId="0" fontId="0" fillId="10" borderId="0" xfId="0" applyFill="1"/>
    <xf numFmtId="0" fontId="15" fillId="0" borderId="12" xfId="0" applyFont="1" applyBorder="1" applyAlignment="1" applyProtection="1">
      <alignment horizontal="center" vertical="center"/>
      <protection locked="0"/>
    </xf>
    <xf numFmtId="0" fontId="16" fillId="0" borderId="12" xfId="0" applyFont="1" applyBorder="1" applyAlignment="1">
      <alignment horizontal="center" vertical="center"/>
    </xf>
    <xf numFmtId="0" fontId="16" fillId="0" borderId="12" xfId="0" applyFont="1" applyBorder="1" applyAlignment="1">
      <alignment horizontal="center" vertical="center" wrapText="1"/>
    </xf>
    <xf numFmtId="0" fontId="32" fillId="0" borderId="12" xfId="0" applyFont="1" applyBorder="1" applyAlignment="1" applyProtection="1">
      <alignment horizontal="center" vertical="center"/>
      <protection locked="0"/>
    </xf>
    <xf numFmtId="9" fontId="32" fillId="0" borderId="12" xfId="0" applyNumberFormat="1" applyFont="1" applyBorder="1" applyAlignment="1" applyProtection="1">
      <alignment horizontal="center" vertical="center"/>
      <protection locked="0"/>
    </xf>
    <xf numFmtId="0" fontId="32" fillId="0" borderId="12" xfId="0" applyFont="1" applyBorder="1" applyAlignment="1" applyProtection="1">
      <alignment horizontal="justify" vertical="center" wrapText="1"/>
      <protection locked="0"/>
    </xf>
    <xf numFmtId="9" fontId="16" fillId="0" borderId="12" xfId="0" applyNumberFormat="1" applyFont="1" applyBorder="1" applyAlignment="1">
      <alignment horizontal="center" vertical="center" wrapText="1"/>
    </xf>
    <xf numFmtId="9" fontId="32" fillId="0" borderId="6" xfId="0" applyNumberFormat="1" applyFont="1" applyBorder="1" applyAlignment="1" applyProtection="1">
      <alignment horizontal="center" vertical="center"/>
      <protection locked="0"/>
    </xf>
    <xf numFmtId="0" fontId="32" fillId="0" borderId="6" xfId="0" applyFont="1" applyBorder="1" applyAlignment="1" applyProtection="1">
      <alignment horizontal="justify" vertical="center" wrapText="1"/>
      <protection locked="0"/>
    </xf>
    <xf numFmtId="0" fontId="15" fillId="0" borderId="6" xfId="0" applyFont="1" applyBorder="1" applyAlignment="1">
      <alignment horizontal="center" vertical="center"/>
    </xf>
    <xf numFmtId="9" fontId="15" fillId="0" borderId="6" xfId="0" applyNumberFormat="1" applyFont="1" applyBorder="1" applyAlignment="1" applyProtection="1">
      <alignment horizontal="center" vertical="center"/>
      <protection locked="0"/>
    </xf>
    <xf numFmtId="169" fontId="15" fillId="0" borderId="12" xfId="0" applyNumberFormat="1" applyFont="1" applyBorder="1" applyAlignment="1">
      <alignment horizontal="center" vertical="center"/>
    </xf>
    <xf numFmtId="0" fontId="16" fillId="0" borderId="6" xfId="0" applyFont="1" applyBorder="1" applyAlignment="1">
      <alignment horizontal="center" vertical="center"/>
    </xf>
    <xf numFmtId="0" fontId="16" fillId="0" borderId="10" xfId="0" applyFont="1" applyBorder="1" applyAlignment="1" applyProtection="1">
      <alignment horizontal="center" vertical="center"/>
      <protection locked="0"/>
    </xf>
    <xf numFmtId="9" fontId="16" fillId="0" borderId="3" xfId="0" applyNumberFormat="1" applyFont="1" applyBorder="1" applyAlignment="1" applyProtection="1">
      <alignment horizontal="center" vertical="center"/>
      <protection locked="0"/>
    </xf>
    <xf numFmtId="0" fontId="15" fillId="0" borderId="0" xfId="0" applyFont="1" applyAlignment="1">
      <alignment horizontal="justify" vertical="center"/>
    </xf>
    <xf numFmtId="10" fontId="16" fillId="0" borderId="12" xfId="0" applyNumberFormat="1" applyFont="1" applyBorder="1" applyAlignment="1">
      <alignment horizontal="center" vertical="center"/>
    </xf>
    <xf numFmtId="0" fontId="16" fillId="0" borderId="12" xfId="0" applyFont="1" applyBorder="1" applyAlignment="1" applyProtection="1">
      <alignment horizontal="center" vertical="center"/>
      <protection locked="0"/>
    </xf>
    <xf numFmtId="10" fontId="16" fillId="0" borderId="6" xfId="0" applyNumberFormat="1" applyFont="1" applyBorder="1" applyAlignment="1" applyProtection="1">
      <alignment horizontal="center" vertical="center"/>
      <protection locked="0"/>
    </xf>
    <xf numFmtId="10" fontId="16" fillId="0" borderId="12" xfId="0" applyNumberFormat="1" applyFont="1" applyBorder="1" applyAlignment="1" applyProtection="1">
      <alignment horizontal="center" vertical="center"/>
      <protection locked="0"/>
    </xf>
    <xf numFmtId="10" fontId="15" fillId="0" borderId="12" xfId="0" applyNumberFormat="1" applyFont="1" applyBorder="1" applyAlignment="1">
      <alignment horizontal="justify" vertical="center"/>
    </xf>
    <xf numFmtId="0" fontId="15" fillId="0" borderId="11" xfId="0" applyFont="1" applyBorder="1" applyAlignment="1">
      <alignment horizontal="center" vertical="center" wrapText="1"/>
    </xf>
    <xf numFmtId="1" fontId="21" fillId="0" borderId="12" xfId="0" applyNumberFormat="1" applyFont="1" applyBorder="1" applyAlignment="1">
      <alignment horizontal="center" vertical="center"/>
    </xf>
    <xf numFmtId="0" fontId="33" fillId="0" borderId="12" xfId="0" applyFont="1" applyBorder="1" applyAlignment="1" applyProtection="1">
      <alignment horizontal="justify" vertical="center" wrapText="1"/>
      <protection locked="0"/>
    </xf>
    <xf numFmtId="43" fontId="6" fillId="0" borderId="11" xfId="1" applyFont="1" applyFill="1" applyBorder="1" applyAlignment="1">
      <alignment horizontal="center" vertical="center"/>
    </xf>
    <xf numFmtId="43" fontId="6" fillId="0" borderId="12" xfId="1" applyFont="1" applyFill="1" applyBorder="1" applyAlignment="1">
      <alignment horizontal="center" vertical="center" wrapText="1"/>
    </xf>
    <xf numFmtId="0" fontId="6" fillId="0" borderId="12" xfId="0" applyFont="1" applyBorder="1" applyAlignment="1">
      <alignment wrapText="1"/>
    </xf>
    <xf numFmtId="0" fontId="6" fillId="0" borderId="12" xfId="0" applyFont="1" applyBorder="1" applyAlignment="1" applyProtection="1">
      <alignment horizontal="center" vertical="center"/>
      <protection locked="0"/>
    </xf>
    <xf numFmtId="43" fontId="6" fillId="0" borderId="12" xfId="1" applyFont="1" applyFill="1" applyBorder="1" applyAlignment="1" applyProtection="1">
      <alignment horizontal="center" vertical="center" wrapText="1"/>
      <protection locked="0"/>
    </xf>
    <xf numFmtId="9" fontId="6" fillId="0" borderId="12" xfId="0" applyNumberFormat="1" applyFont="1" applyBorder="1" applyAlignment="1" applyProtection="1">
      <alignment wrapText="1"/>
      <protection locked="0"/>
    </xf>
    <xf numFmtId="0" fontId="6" fillId="0" borderId="12" xfId="0" applyFont="1" applyBorder="1" applyAlignment="1" applyProtection="1">
      <alignment wrapText="1"/>
      <protection locked="0"/>
    </xf>
    <xf numFmtId="168" fontId="6" fillId="0" borderId="12" xfId="1" applyNumberFormat="1" applyFont="1" applyFill="1" applyBorder="1" applyAlignment="1" applyProtection="1">
      <alignment horizontal="center" vertical="center" wrapText="1"/>
    </xf>
    <xf numFmtId="168" fontId="6" fillId="0" borderId="12" xfId="1" applyNumberFormat="1" applyFont="1" applyFill="1" applyBorder="1" applyAlignment="1" applyProtection="1">
      <alignment horizontal="center" vertical="center"/>
    </xf>
    <xf numFmtId="168" fontId="6" fillId="0" borderId="12" xfId="1" applyNumberFormat="1" applyFont="1" applyFill="1" applyBorder="1" applyAlignment="1" applyProtection="1">
      <alignment horizontal="center" vertical="center"/>
      <protection locked="0"/>
    </xf>
    <xf numFmtId="43" fontId="6" fillId="0" borderId="12" xfId="1" applyFont="1" applyFill="1" applyBorder="1" applyAlignment="1">
      <alignment horizontal="center" vertical="center"/>
    </xf>
    <xf numFmtId="0" fontId="6" fillId="0" borderId="6" xfId="0" applyFont="1" applyBorder="1" applyAlignment="1">
      <alignment horizontal="center" vertical="center"/>
    </xf>
    <xf numFmtId="43" fontId="6" fillId="0" borderId="6" xfId="1" applyFont="1" applyFill="1" applyBorder="1" applyAlignment="1">
      <alignment horizontal="center" vertical="center" wrapText="1"/>
    </xf>
    <xf numFmtId="0" fontId="6" fillId="0" borderId="6" xfId="0" applyFont="1" applyBorder="1" applyAlignment="1">
      <alignment wrapText="1"/>
    </xf>
    <xf numFmtId="0" fontId="6" fillId="0" borderId="6" xfId="0" applyFont="1" applyBorder="1" applyAlignment="1" applyProtection="1">
      <alignment horizontal="center" vertical="center"/>
      <protection locked="0"/>
    </xf>
    <xf numFmtId="9" fontId="6" fillId="0" borderId="6" xfId="0" applyNumberFormat="1" applyFont="1" applyBorder="1" applyAlignment="1" applyProtection="1">
      <alignment horizontal="center" vertical="center"/>
      <protection locked="0"/>
    </xf>
    <xf numFmtId="43" fontId="6" fillId="0" borderId="6" xfId="1" applyFont="1" applyFill="1" applyBorder="1" applyAlignment="1" applyProtection="1">
      <alignment horizontal="center" vertical="center" wrapText="1"/>
      <protection locked="0"/>
    </xf>
    <xf numFmtId="0" fontId="6" fillId="0" borderId="6" xfId="0" applyFont="1" applyBorder="1" applyAlignment="1" applyProtection="1">
      <alignment wrapText="1"/>
      <protection locked="0"/>
    </xf>
    <xf numFmtId="0" fontId="6" fillId="0" borderId="11" xfId="0" applyFont="1" applyBorder="1" applyAlignment="1">
      <alignment horizontal="center" vertical="center"/>
    </xf>
    <xf numFmtId="0" fontId="6" fillId="0" borderId="9" xfId="0" applyFont="1" applyBorder="1" applyAlignment="1">
      <alignment horizontal="center" vertical="center"/>
    </xf>
    <xf numFmtId="43" fontId="6" fillId="0" borderId="9" xfId="1"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9" xfId="0" applyFont="1" applyBorder="1" applyAlignment="1">
      <alignment wrapText="1"/>
    </xf>
    <xf numFmtId="0" fontId="6" fillId="0" borderId="9" xfId="0" applyFont="1" applyBorder="1" applyAlignment="1" applyProtection="1">
      <alignment horizontal="center" vertical="center"/>
      <protection locked="0"/>
    </xf>
    <xf numFmtId="168" fontId="6" fillId="0" borderId="9" xfId="1" applyNumberFormat="1" applyFont="1" applyFill="1" applyBorder="1" applyAlignment="1" applyProtection="1">
      <alignment horizontal="center" vertical="center" wrapText="1"/>
      <protection locked="0"/>
    </xf>
    <xf numFmtId="9" fontId="6" fillId="0" borderId="9" xfId="0" applyNumberFormat="1" applyFont="1" applyBorder="1" applyAlignment="1" applyProtection="1">
      <alignment horizontal="center" vertical="center" wrapText="1"/>
      <protection locked="0"/>
    </xf>
    <xf numFmtId="0" fontId="5" fillId="0" borderId="9" xfId="0" applyFont="1" applyBorder="1" applyAlignment="1" applyProtection="1">
      <alignment wrapText="1"/>
      <protection locked="0"/>
    </xf>
    <xf numFmtId="0" fontId="6" fillId="0" borderId="9" xfId="0" applyFont="1" applyBorder="1" applyAlignment="1" applyProtection="1">
      <alignment wrapText="1"/>
      <protection locked="0"/>
    </xf>
    <xf numFmtId="10" fontId="6" fillId="0" borderId="12" xfId="0" applyNumberFormat="1" applyFont="1" applyBorder="1" applyAlignment="1">
      <alignment horizontal="center" vertical="center" wrapText="1"/>
    </xf>
    <xf numFmtId="10" fontId="6" fillId="0" borderId="9" xfId="0" applyNumberFormat="1" applyFont="1" applyBorder="1" applyAlignment="1">
      <alignment horizontal="center" vertical="center"/>
    </xf>
    <xf numFmtId="0" fontId="6" fillId="0" borderId="11" xfId="0" applyFont="1" applyBorder="1" applyAlignment="1">
      <alignment wrapText="1"/>
    </xf>
    <xf numFmtId="10" fontId="6" fillId="0" borderId="9" xfId="0" applyNumberFormat="1" applyFont="1" applyBorder="1" applyAlignment="1" applyProtection="1">
      <alignment horizontal="center" vertical="center"/>
      <protection locked="0"/>
    </xf>
    <xf numFmtId="10" fontId="6" fillId="0" borderId="0" xfId="0" applyNumberFormat="1" applyFont="1" applyAlignment="1" applyProtection="1">
      <alignment horizontal="center" vertical="center" wrapText="1"/>
      <protection locked="0"/>
    </xf>
    <xf numFmtId="0" fontId="6" fillId="0" borderId="11" xfId="0" applyFont="1" applyBorder="1" applyAlignment="1" applyProtection="1">
      <alignment wrapText="1"/>
      <protection locked="0"/>
    </xf>
    <xf numFmtId="0" fontId="6" fillId="0" borderId="9" xfId="0" applyFont="1" applyBorder="1" applyAlignment="1" applyProtection="1">
      <alignment horizontal="center" vertical="center" wrapText="1"/>
      <protection locked="0"/>
    </xf>
    <xf numFmtId="9" fontId="6" fillId="0" borderId="12" xfId="3" applyFont="1" applyFill="1" applyBorder="1" applyAlignment="1">
      <alignment horizontal="center" vertical="center" wrapText="1"/>
    </xf>
    <xf numFmtId="0" fontId="6" fillId="0" borderId="12" xfId="0" applyFont="1" applyBorder="1" applyAlignment="1">
      <alignment horizontal="center" vertical="center" wrapText="1" readingOrder="1"/>
    </xf>
    <xf numFmtId="9" fontId="6" fillId="0" borderId="12" xfId="3" applyFont="1" applyFill="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49" fontId="6" fillId="0" borderId="12" xfId="0" applyNumberFormat="1" applyFont="1" applyBorder="1" applyAlignment="1">
      <alignment horizontal="center" vertical="center" wrapText="1"/>
    </xf>
    <xf numFmtId="1" fontId="6" fillId="0" borderId="12" xfId="3" applyNumberFormat="1" applyFont="1" applyFill="1" applyBorder="1" applyAlignment="1" applyProtection="1">
      <alignment horizontal="center" vertical="center"/>
    </xf>
    <xf numFmtId="10" fontId="6" fillId="0" borderId="12" xfId="0" applyNumberFormat="1" applyFont="1" applyBorder="1" applyAlignment="1" applyProtection="1">
      <alignment horizontal="center" vertical="center" wrapText="1"/>
      <protection locked="0"/>
    </xf>
    <xf numFmtId="0" fontId="6" fillId="0" borderId="12" xfId="3" applyNumberFormat="1" applyFont="1" applyFill="1" applyBorder="1" applyAlignment="1" applyProtection="1">
      <alignment horizontal="center" vertical="center"/>
    </xf>
    <xf numFmtId="0" fontId="6" fillId="0" borderId="21" xfId="0" applyFont="1" applyBorder="1" applyAlignment="1">
      <alignment horizontal="center" vertical="center"/>
    </xf>
    <xf numFmtId="9" fontId="6" fillId="0" borderId="21" xfId="0" applyNumberFormat="1" applyFont="1" applyBorder="1" applyAlignment="1">
      <alignment horizontal="center" vertical="center" wrapText="1"/>
    </xf>
    <xf numFmtId="9" fontId="6" fillId="0" borderId="21" xfId="3" applyFont="1" applyFill="1" applyBorder="1" applyAlignment="1" applyProtection="1">
      <alignment horizontal="center" vertical="center" wrapText="1"/>
    </xf>
    <xf numFmtId="0" fontId="6" fillId="0" borderId="21" xfId="0" applyFont="1" applyBorder="1" applyAlignment="1" applyProtection="1">
      <alignment horizontal="center" vertical="center"/>
      <protection locked="0"/>
    </xf>
    <xf numFmtId="9" fontId="6" fillId="0" borderId="21" xfId="0" applyNumberFormat="1" applyFont="1" applyBorder="1" applyAlignment="1" applyProtection="1">
      <alignment horizontal="center" vertical="center" wrapText="1"/>
      <protection locked="0"/>
    </xf>
    <xf numFmtId="9" fontId="6" fillId="0" borderId="21" xfId="3" applyFont="1" applyFill="1" applyBorder="1" applyAlignment="1" applyProtection="1">
      <alignment horizontal="center" vertical="center" wrapText="1"/>
      <protection locked="0"/>
    </xf>
    <xf numFmtId="0" fontId="6" fillId="0" borderId="12" xfId="3" applyNumberFormat="1" applyFont="1" applyFill="1" applyBorder="1" applyAlignment="1" applyProtection="1">
      <alignment horizontal="center" vertical="center" wrapText="1"/>
    </xf>
    <xf numFmtId="168" fontId="6" fillId="0" borderId="12" xfId="1" applyNumberFormat="1" applyFont="1" applyFill="1" applyBorder="1" applyAlignment="1" applyProtection="1">
      <alignment horizontal="center" vertical="center" wrapText="1"/>
      <protection locked="0"/>
    </xf>
    <xf numFmtId="0" fontId="6" fillId="0" borderId="12" xfId="0" applyFont="1" applyBorder="1" applyAlignment="1">
      <alignment horizontal="center"/>
    </xf>
    <xf numFmtId="0" fontId="6" fillId="0" borderId="12" xfId="0" applyFont="1" applyBorder="1" applyAlignment="1" applyProtection="1">
      <alignment horizontal="center"/>
      <protection locked="0"/>
    </xf>
    <xf numFmtId="0" fontId="34" fillId="0" borderId="12" xfId="0" applyFont="1" applyBorder="1" applyAlignment="1">
      <alignment horizontal="center" vertical="center" wrapText="1"/>
    </xf>
    <xf numFmtId="0" fontId="34" fillId="0" borderId="12" xfId="0" applyFont="1" applyBorder="1" applyAlignment="1" applyProtection="1">
      <alignment horizontal="center" vertical="center" wrapText="1"/>
      <protection locked="0"/>
    </xf>
    <xf numFmtId="9" fontId="6" fillId="0" borderId="12" xfId="3" applyFont="1" applyFill="1" applyBorder="1" applyAlignment="1">
      <alignment horizontal="center" vertical="center"/>
    </xf>
    <xf numFmtId="43" fontId="6" fillId="0" borderId="12" xfId="0" applyNumberFormat="1" applyFont="1" applyBorder="1" applyAlignment="1">
      <alignment horizontal="center" vertical="center" wrapText="1"/>
    </xf>
    <xf numFmtId="9" fontId="6" fillId="0" borderId="12" xfId="0" applyNumberFormat="1" applyFont="1" applyBorder="1" applyAlignment="1" applyProtection="1">
      <alignment horizontal="center"/>
      <protection locked="0"/>
    </xf>
    <xf numFmtId="0" fontId="6" fillId="0" borderId="12" xfId="0" applyFont="1" applyBorder="1"/>
    <xf numFmtId="0" fontId="6" fillId="0" borderId="12" xfId="0" applyFont="1" applyBorder="1" applyProtection="1">
      <protection locked="0"/>
    </xf>
    <xf numFmtId="9" fontId="6" fillId="0" borderId="12" xfId="0" applyNumberFormat="1" applyFont="1" applyBorder="1" applyProtection="1">
      <protection locked="0"/>
    </xf>
    <xf numFmtId="0" fontId="7" fillId="0" borderId="12" xfId="0" applyFont="1" applyBorder="1" applyAlignment="1" applyProtection="1">
      <alignment wrapText="1"/>
      <protection locked="0"/>
    </xf>
    <xf numFmtId="9" fontId="6" fillId="0" borderId="12" xfId="0" applyNumberFormat="1" applyFont="1" applyBorder="1" applyAlignment="1">
      <alignment horizontal="center"/>
    </xf>
    <xf numFmtId="9" fontId="6" fillId="0" borderId="12" xfId="0" applyNumberFormat="1" applyFont="1" applyBorder="1" applyAlignment="1" applyProtection="1">
      <alignment vertical="center"/>
      <protection locked="0"/>
    </xf>
    <xf numFmtId="9" fontId="6" fillId="0" borderId="12" xfId="3" applyFont="1" applyFill="1" applyBorder="1" applyAlignment="1" applyProtection="1">
      <alignment vertical="center" wrapText="1"/>
      <protection locked="0"/>
    </xf>
    <xf numFmtId="9" fontId="6" fillId="0" borderId="12" xfId="0" applyNumberFormat="1" applyFont="1" applyBorder="1" applyAlignment="1">
      <alignment vertical="center" wrapText="1"/>
    </xf>
    <xf numFmtId="9" fontId="6" fillId="0" borderId="12" xfId="0" applyNumberFormat="1" applyFont="1" applyBorder="1" applyAlignment="1" applyProtection="1">
      <alignment vertical="center" wrapText="1"/>
      <protection locked="0"/>
    </xf>
    <xf numFmtId="43" fontId="6" fillId="0" borderId="12" xfId="1" applyFont="1" applyFill="1" applyBorder="1" applyAlignment="1" applyProtection="1">
      <alignment vertical="center" wrapText="1"/>
      <protection locked="0"/>
    </xf>
    <xf numFmtId="0" fontId="6" fillId="0" borderId="12" xfId="0" applyFont="1" applyBorder="1" applyAlignment="1">
      <alignment horizontal="center" wrapText="1"/>
    </xf>
    <xf numFmtId="3" fontId="6" fillId="0" borderId="12" xfId="0" applyNumberFormat="1" applyFont="1" applyBorder="1" applyAlignment="1" applyProtection="1">
      <alignment horizontal="center" vertical="center" wrapText="1"/>
      <protection locked="0"/>
    </xf>
    <xf numFmtId="3" fontId="6" fillId="0" borderId="12" xfId="0" applyNumberFormat="1" applyFont="1" applyBorder="1" applyAlignment="1">
      <alignment horizontal="left" vertical="center" wrapText="1"/>
    </xf>
    <xf numFmtId="9" fontId="6" fillId="0" borderId="12" xfId="3" quotePrefix="1" applyFont="1" applyFill="1" applyBorder="1" applyAlignment="1" applyProtection="1">
      <alignment horizontal="center" vertical="center" wrapText="1"/>
      <protection locked="0"/>
    </xf>
    <xf numFmtId="0" fontId="6" fillId="0" borderId="25" xfId="0" applyFont="1" applyBorder="1" applyAlignment="1" applyProtection="1">
      <alignment horizontal="center" vertical="center" wrapText="1"/>
      <protection locked="0"/>
    </xf>
    <xf numFmtId="9" fontId="6" fillId="0" borderId="26" xfId="0" applyNumberFormat="1" applyFont="1" applyBorder="1" applyAlignment="1" applyProtection="1">
      <alignment horizontal="center" vertical="center" wrapText="1"/>
      <protection locked="0"/>
    </xf>
    <xf numFmtId="0" fontId="6" fillId="0" borderId="27"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1" fontId="6" fillId="0" borderId="12" xfId="1" applyNumberFormat="1" applyFont="1" applyFill="1" applyBorder="1" applyAlignment="1">
      <alignment horizontal="center" vertical="center" wrapText="1"/>
    </xf>
    <xf numFmtId="1" fontId="6" fillId="0" borderId="29" xfId="1" applyNumberFormat="1" applyFont="1" applyFill="1" applyBorder="1" applyAlignment="1" applyProtection="1">
      <alignment horizontal="center" vertical="center" wrapText="1"/>
      <protection locked="0"/>
    </xf>
    <xf numFmtId="0" fontId="6" fillId="0" borderId="30" xfId="0" applyFont="1" applyBorder="1" applyAlignment="1" applyProtection="1">
      <alignment horizontal="center" vertical="center" wrapText="1"/>
      <protection locked="0"/>
    </xf>
    <xf numFmtId="0" fontId="6" fillId="0" borderId="31" xfId="0" applyFont="1" applyBorder="1" applyAlignment="1" applyProtection="1">
      <alignment horizontal="center" vertical="center" wrapText="1"/>
      <protection locked="0"/>
    </xf>
    <xf numFmtId="0" fontId="6" fillId="0" borderId="32" xfId="0" applyFont="1" applyBorder="1" applyAlignment="1" applyProtection="1">
      <alignment horizontal="center" vertical="center" wrapText="1"/>
      <protection locked="0"/>
    </xf>
    <xf numFmtId="9" fontId="6" fillId="0" borderId="12" xfId="0" applyNumberFormat="1" applyFont="1" applyBorder="1" applyAlignment="1">
      <alignment horizontal="left" vertical="center" wrapText="1"/>
    </xf>
    <xf numFmtId="9" fontId="6" fillId="0" borderId="11" xfId="0" applyNumberFormat="1" applyFont="1" applyBorder="1" applyAlignment="1">
      <alignment horizontal="center" vertical="center" wrapText="1"/>
    </xf>
    <xf numFmtId="9" fontId="6" fillId="0" borderId="9" xfId="0" applyNumberFormat="1" applyFont="1" applyBorder="1" applyAlignment="1">
      <alignment horizontal="center" vertical="center" wrapText="1"/>
    </xf>
    <xf numFmtId="0" fontId="6" fillId="0" borderId="9" xfId="0" applyFont="1" applyBorder="1" applyAlignment="1" applyProtection="1">
      <alignment horizontal="justify" vertical="center" wrapText="1"/>
      <protection locked="0"/>
    </xf>
    <xf numFmtId="0" fontId="15" fillId="0" borderId="9" xfId="0" applyFont="1" applyBorder="1" applyAlignment="1">
      <alignment horizontal="center" vertical="center"/>
    </xf>
    <xf numFmtId="3" fontId="16" fillId="0" borderId="12" xfId="0" applyNumberFormat="1" applyFont="1" applyBorder="1" applyAlignment="1">
      <alignment horizontal="justify" vertical="center" wrapText="1"/>
    </xf>
    <xf numFmtId="3" fontId="15" fillId="0" borderId="12" xfId="0" applyNumberFormat="1" applyFont="1" applyBorder="1" applyAlignment="1">
      <alignment horizontal="justify" vertical="center"/>
    </xf>
    <xf numFmtId="170" fontId="15" fillId="0" borderId="12" xfId="0" applyNumberFormat="1" applyFont="1" applyBorder="1" applyAlignment="1">
      <alignment horizontal="center" vertical="center"/>
    </xf>
    <xf numFmtId="9" fontId="16" fillId="0" borderId="12" xfId="3" applyFont="1" applyFill="1" applyBorder="1" applyAlignment="1">
      <alignment horizontal="center" vertical="center"/>
    </xf>
    <xf numFmtId="170" fontId="16" fillId="0" borderId="12" xfId="0" applyNumberFormat="1" applyFont="1" applyBorder="1" applyAlignment="1">
      <alignment horizontal="center" vertical="center"/>
    </xf>
    <xf numFmtId="3" fontId="16" fillId="0" borderId="12" xfId="0" applyNumberFormat="1" applyFont="1" applyBorder="1" applyAlignment="1" applyProtection="1">
      <alignment horizontal="justify" vertical="center" wrapText="1"/>
      <protection locked="0"/>
    </xf>
    <xf numFmtId="3" fontId="15" fillId="0" borderId="12" xfId="0" applyNumberFormat="1" applyFont="1" applyBorder="1" applyAlignment="1" applyProtection="1">
      <alignment horizontal="justify" vertical="center"/>
      <protection locked="0"/>
    </xf>
    <xf numFmtId="3" fontId="15" fillId="0" borderId="12" xfId="0" applyNumberFormat="1" applyFont="1" applyBorder="1" applyAlignment="1" applyProtection="1">
      <alignment horizontal="justify" vertical="center" wrapText="1"/>
      <protection locked="0"/>
    </xf>
    <xf numFmtId="9" fontId="16" fillId="0" borderId="12" xfId="3" applyFont="1" applyFill="1" applyBorder="1" applyAlignment="1" applyProtection="1">
      <alignment horizontal="center" vertical="center"/>
      <protection locked="0"/>
    </xf>
    <xf numFmtId="170" fontId="16" fillId="0" borderId="12" xfId="0" applyNumberFormat="1" applyFont="1" applyBorder="1" applyAlignment="1" applyProtection="1">
      <alignment horizontal="center" vertical="center"/>
      <protection locked="0"/>
    </xf>
    <xf numFmtId="0" fontId="0" fillId="10" borderId="0" xfId="0" applyFill="1" applyAlignment="1">
      <alignment wrapText="1"/>
    </xf>
    <xf numFmtId="9" fontId="16" fillId="0" borderId="12" xfId="0" applyNumberFormat="1" applyFont="1" applyBorder="1" applyAlignment="1">
      <alignment horizontal="justify" vertical="center" wrapText="1"/>
    </xf>
    <xf numFmtId="9" fontId="16" fillId="0" borderId="12" xfId="0" applyNumberFormat="1" applyFont="1" applyBorder="1" applyAlignment="1" applyProtection="1">
      <alignment horizontal="justify" vertical="center" wrapText="1"/>
      <protection locked="0"/>
    </xf>
    <xf numFmtId="1" fontId="16" fillId="0" borderId="12" xfId="0" applyNumberFormat="1" applyFont="1" applyBorder="1" applyAlignment="1" applyProtection="1">
      <alignment horizontal="center" vertical="center"/>
      <protection locked="0"/>
    </xf>
    <xf numFmtId="165" fontId="15" fillId="0" borderId="12" xfId="0" applyNumberFormat="1" applyFont="1" applyBorder="1" applyAlignment="1">
      <alignment horizontal="justify" vertical="center" wrapText="1"/>
    </xf>
    <xf numFmtId="9" fontId="16" fillId="0" borderId="12" xfId="3" applyFont="1" applyFill="1" applyBorder="1" applyAlignment="1">
      <alignment horizontal="center" vertical="center" wrapText="1"/>
    </xf>
    <xf numFmtId="9" fontId="16" fillId="0" borderId="12" xfId="3" applyFont="1" applyFill="1" applyBorder="1" applyAlignment="1" applyProtection="1">
      <alignment horizontal="center" vertical="center" wrapText="1"/>
      <protection locked="0"/>
    </xf>
    <xf numFmtId="2" fontId="15" fillId="0" borderId="6" xfId="0" applyNumberFormat="1" applyFont="1" applyBorder="1" applyAlignment="1">
      <alignment horizontal="center" vertical="center" wrapText="1"/>
    </xf>
    <xf numFmtId="0" fontId="16" fillId="0" borderId="6" xfId="0" applyFont="1" applyBorder="1" applyAlignment="1">
      <alignment horizontal="center" vertical="center" wrapText="1"/>
    </xf>
    <xf numFmtId="9" fontId="16" fillId="0" borderId="0" xfId="0" applyNumberFormat="1" applyFont="1" applyAlignment="1" applyProtection="1">
      <alignment horizontal="center" vertical="center" wrapText="1"/>
      <protection locked="0"/>
    </xf>
    <xf numFmtId="0" fontId="16" fillId="0" borderId="0" xfId="0" applyFont="1" applyAlignment="1" applyProtection="1">
      <alignment horizontal="justify" vertical="center" wrapText="1"/>
      <protection locked="0"/>
    </xf>
    <xf numFmtId="1" fontId="15" fillId="0" borderId="6" xfId="0" applyNumberFormat="1" applyFont="1" applyBorder="1" applyAlignment="1">
      <alignment horizontal="center" vertical="center"/>
    </xf>
    <xf numFmtId="9" fontId="15" fillId="0" borderId="0" xfId="0" applyNumberFormat="1" applyFont="1" applyAlignment="1" applyProtection="1">
      <alignment horizontal="center" vertical="center" wrapText="1"/>
      <protection locked="0"/>
    </xf>
    <xf numFmtId="1" fontId="15" fillId="0" borderId="6" xfId="0" applyNumberFormat="1" applyFont="1" applyBorder="1" applyAlignment="1">
      <alignment horizontal="center" vertical="center" wrapText="1"/>
    </xf>
    <xf numFmtId="9" fontId="16" fillId="0" borderId="12" xfId="0" applyNumberFormat="1" applyFont="1" applyBorder="1" applyAlignment="1">
      <alignment horizontal="justify" vertical="center"/>
    </xf>
    <xf numFmtId="9" fontId="21" fillId="0" borderId="12" xfId="0" applyNumberFormat="1" applyFont="1" applyBorder="1" applyAlignment="1">
      <alignment horizontal="justify" vertical="center" wrapText="1"/>
    </xf>
    <xf numFmtId="9" fontId="15" fillId="0" borderId="6" xfId="0" applyNumberFormat="1" applyFont="1" applyBorder="1" applyAlignment="1">
      <alignment horizontal="center" vertical="center"/>
    </xf>
    <xf numFmtId="9" fontId="16" fillId="0" borderId="12" xfId="0" applyNumberFormat="1" applyFont="1" applyBorder="1" applyAlignment="1" applyProtection="1">
      <alignment horizontal="justify" vertical="center"/>
      <protection locked="0"/>
    </xf>
    <xf numFmtId="9" fontId="21" fillId="0" borderId="12" xfId="0" applyNumberFormat="1" applyFont="1" applyBorder="1" applyAlignment="1" applyProtection="1">
      <alignment horizontal="justify" vertical="center" wrapText="1"/>
      <protection locked="0"/>
    </xf>
    <xf numFmtId="9" fontId="15" fillId="0" borderId="12" xfId="3" applyFont="1" applyFill="1" applyBorder="1" applyAlignment="1" applyProtection="1">
      <alignment horizontal="center" vertical="center"/>
      <protection locked="0"/>
    </xf>
    <xf numFmtId="9" fontId="15" fillId="0" borderId="0" xfId="0" applyNumberFormat="1" applyFont="1" applyAlignment="1" applyProtection="1">
      <alignment horizontal="center" vertical="center"/>
      <protection locked="0"/>
    </xf>
    <xf numFmtId="1" fontId="15" fillId="0" borderId="12" xfId="0" applyNumberFormat="1" applyFont="1" applyBorder="1" applyAlignment="1">
      <alignment horizontal="justify" vertical="center" wrapText="1"/>
    </xf>
    <xf numFmtId="10" fontId="15" fillId="0" borderId="0" xfId="0" applyNumberFormat="1" applyFont="1" applyAlignment="1" applyProtection="1">
      <alignment horizontal="center" vertical="center"/>
      <protection locked="0"/>
    </xf>
    <xf numFmtId="1" fontId="15" fillId="0" borderId="12" xfId="0" applyNumberFormat="1" applyFont="1" applyBorder="1" applyAlignment="1" applyProtection="1">
      <alignment horizontal="center" vertical="center"/>
      <protection locked="0"/>
    </xf>
    <xf numFmtId="9" fontId="15" fillId="0" borderId="0" xfId="0" applyNumberFormat="1" applyFont="1" applyAlignment="1" applyProtection="1">
      <alignment horizontal="justify" vertical="center"/>
      <protection locked="0"/>
    </xf>
    <xf numFmtId="168" fontId="16" fillId="0" borderId="12" xfId="1" applyNumberFormat="1" applyFont="1" applyFill="1" applyBorder="1" applyAlignment="1">
      <alignment horizontal="center" vertical="center"/>
    </xf>
    <xf numFmtId="171" fontId="15" fillId="0" borderId="6" xfId="0" applyNumberFormat="1" applyFont="1" applyBorder="1" applyAlignment="1">
      <alignment horizontal="center" vertical="center" wrapText="1"/>
    </xf>
    <xf numFmtId="10" fontId="15" fillId="0" borderId="30" xfId="0" applyNumberFormat="1" applyFont="1" applyBorder="1" applyAlignment="1" applyProtection="1">
      <alignment horizontal="center" vertical="center"/>
      <protection locked="0"/>
    </xf>
    <xf numFmtId="0" fontId="0" fillId="0" borderId="12" xfId="0" applyBorder="1" applyAlignment="1" applyProtection="1">
      <alignment horizontal="justify" vertical="center" wrapText="1"/>
      <protection locked="0"/>
    </xf>
    <xf numFmtId="2" fontId="0" fillId="7" borderId="0" xfId="0" applyNumberFormat="1" applyFill="1"/>
    <xf numFmtId="10" fontId="0" fillId="7" borderId="0" xfId="0" applyNumberFormat="1" applyFill="1"/>
    <xf numFmtId="43" fontId="0" fillId="7" borderId="0" xfId="1" applyFont="1" applyFill="1"/>
    <xf numFmtId="43" fontId="0" fillId="7" borderId="0" xfId="0" applyNumberFormat="1" applyFill="1"/>
    <xf numFmtId="165" fontId="0" fillId="7" borderId="0" xfId="0" applyNumberFormat="1" applyFill="1"/>
    <xf numFmtId="9" fontId="0" fillId="7" borderId="0" xfId="3" applyFont="1" applyFill="1" applyAlignment="1"/>
    <xf numFmtId="0" fontId="3" fillId="11" borderId="12" xfId="0" applyFont="1" applyFill="1" applyBorder="1" applyAlignment="1">
      <alignment horizontal="left" vertical="center" wrapText="1"/>
    </xf>
    <xf numFmtId="0" fontId="3" fillId="11" borderId="12" xfId="0" applyFont="1" applyFill="1" applyBorder="1" applyAlignment="1">
      <alignment horizontal="center" vertical="center" wrapText="1"/>
    </xf>
    <xf numFmtId="0" fontId="8" fillId="11" borderId="12" xfId="0" applyFont="1" applyFill="1" applyBorder="1" applyAlignment="1">
      <alignment horizontal="center" vertical="center" wrapText="1"/>
    </xf>
    <xf numFmtId="14" fontId="8" fillId="11" borderId="12" xfId="0" applyNumberFormat="1" applyFont="1" applyFill="1" applyBorder="1" applyAlignment="1">
      <alignment horizontal="center" vertical="center" wrapText="1"/>
    </xf>
    <xf numFmtId="0" fontId="35" fillId="0" borderId="0" xfId="0" applyFont="1" applyAlignment="1">
      <alignment horizontal="left" vertical="center" wrapText="1"/>
    </xf>
    <xf numFmtId="0" fontId="36" fillId="0" borderId="0" xfId="0" applyFont="1" applyAlignment="1">
      <alignment horizontal="left" vertical="center" wrapText="1"/>
    </xf>
    <xf numFmtId="0" fontId="0" fillId="0" borderId="0" xfId="0" applyAlignment="1">
      <alignment horizontal="center" vertical="center" wrapText="1"/>
    </xf>
    <xf numFmtId="0" fontId="37" fillId="0" borderId="0" xfId="0" applyFont="1"/>
    <xf numFmtId="0" fontId="38" fillId="0" borderId="0" xfId="0" applyFont="1" applyAlignment="1">
      <alignment horizontal="left" vertical="center" wrapText="1"/>
    </xf>
    <xf numFmtId="0" fontId="39" fillId="0" borderId="0" xfId="0" applyFont="1" applyAlignment="1">
      <alignment horizontal="left" vertical="center" wrapText="1"/>
    </xf>
    <xf numFmtId="0" fontId="40" fillId="0" borderId="0" xfId="0"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lignment horizontal="left" vertical="center" wrapText="1"/>
    </xf>
    <xf numFmtId="0" fontId="43" fillId="0" borderId="0" xfId="0" applyFont="1" applyAlignment="1">
      <alignment horizontal="left" vertical="center" wrapText="1"/>
    </xf>
    <xf numFmtId="0" fontId="44" fillId="0" borderId="0" xfId="0" applyFont="1" applyAlignment="1">
      <alignment horizontal="left" vertical="center" wrapText="1"/>
    </xf>
    <xf numFmtId="4" fontId="0" fillId="0" borderId="0" xfId="0" applyNumberFormat="1" applyAlignment="1">
      <alignment horizontal="left" vertical="center" wrapText="1"/>
    </xf>
    <xf numFmtId="165" fontId="6" fillId="0" borderId="11" xfId="3" applyNumberFormat="1" applyFont="1" applyFill="1" applyBorder="1" applyAlignment="1" applyProtection="1">
      <alignment horizontal="center" vertical="center" wrapText="1"/>
    </xf>
    <xf numFmtId="0" fontId="5" fillId="0" borderId="0" xfId="0" applyFont="1"/>
    <xf numFmtId="9" fontId="6" fillId="0" borderId="15" xfId="3" applyFont="1" applyFill="1" applyBorder="1" applyAlignment="1" applyProtection="1">
      <alignment horizontal="center" vertical="center" wrapText="1"/>
    </xf>
    <xf numFmtId="9" fontId="9" fillId="0" borderId="12" xfId="3" applyFont="1" applyFill="1" applyBorder="1" applyAlignment="1" applyProtection="1">
      <alignment horizontal="center" vertical="center" wrapText="1"/>
    </xf>
    <xf numFmtId="9" fontId="8" fillId="0" borderId="16" xfId="3" applyFont="1" applyFill="1" applyBorder="1" applyAlignment="1" applyProtection="1">
      <alignment horizontal="center" vertical="center" wrapText="1"/>
    </xf>
    <xf numFmtId="9" fontId="8" fillId="0" borderId="12" xfId="3" applyFont="1" applyFill="1" applyBorder="1" applyAlignment="1" applyProtection="1">
      <alignment horizontal="center" vertical="center"/>
    </xf>
    <xf numFmtId="0" fontId="6" fillId="0" borderId="12" xfId="4" applyFont="1" applyFill="1" applyBorder="1" applyAlignment="1" applyProtection="1">
      <alignment horizontal="justify" vertical="center" wrapText="1"/>
    </xf>
    <xf numFmtId="9" fontId="8" fillId="0" borderId="16" xfId="3" applyFont="1" applyFill="1" applyBorder="1" applyAlignment="1" applyProtection="1">
      <alignment horizontal="center" vertical="center"/>
    </xf>
    <xf numFmtId="0" fontId="8" fillId="0" borderId="16" xfId="3" applyNumberFormat="1" applyFont="1" applyFill="1" applyBorder="1" applyAlignment="1" applyProtection="1">
      <alignment horizontal="center" vertical="center"/>
    </xf>
    <xf numFmtId="9" fontId="9" fillId="0" borderId="10" xfId="3" applyFont="1" applyFill="1" applyBorder="1" applyAlignment="1" applyProtection="1">
      <alignment horizontal="center" vertical="center" wrapText="1"/>
    </xf>
    <xf numFmtId="0" fontId="6" fillId="0" borderId="0" xfId="0" applyFont="1"/>
    <xf numFmtId="0" fontId="6" fillId="0" borderId="0" xfId="0" applyFont="1" applyAlignment="1">
      <alignment horizontal="left" wrapText="1"/>
    </xf>
    <xf numFmtId="0" fontId="49" fillId="0" borderId="0" xfId="0" applyFont="1" applyAlignment="1">
      <alignment horizontal="center" vertical="center" wrapText="1"/>
    </xf>
    <xf numFmtId="9" fontId="8" fillId="0" borderId="11" xfId="3" applyFont="1" applyFill="1" applyBorder="1" applyAlignment="1" applyProtection="1">
      <alignment horizontal="center" vertical="center"/>
    </xf>
    <xf numFmtId="9" fontId="9" fillId="0" borderId="12" xfId="3" applyFont="1" applyFill="1" applyBorder="1" applyAlignment="1" applyProtection="1">
      <alignment horizontal="center" vertical="center"/>
    </xf>
    <xf numFmtId="2" fontId="9" fillId="0" borderId="12" xfId="3" applyNumberFormat="1" applyFont="1" applyFill="1" applyBorder="1" applyAlignment="1" applyProtection="1">
      <alignment horizontal="center" vertical="center"/>
    </xf>
    <xf numFmtId="9" fontId="8" fillId="0" borderId="12" xfId="3" applyFont="1" applyFill="1" applyBorder="1" applyAlignment="1" applyProtection="1">
      <alignment horizontal="center" vertical="center" wrapText="1"/>
    </xf>
    <xf numFmtId="9" fontId="55" fillId="0" borderId="12" xfId="3" applyFont="1" applyFill="1" applyBorder="1" applyAlignment="1" applyProtection="1">
      <alignment horizontal="center" vertical="center"/>
    </xf>
    <xf numFmtId="168" fontId="9" fillId="0" borderId="12" xfId="1" applyNumberFormat="1" applyFont="1" applyFill="1" applyBorder="1" applyAlignment="1" applyProtection="1">
      <alignment horizontal="center" vertical="center"/>
    </xf>
    <xf numFmtId="165" fontId="9" fillId="0" borderId="12" xfId="3" applyNumberFormat="1" applyFont="1" applyFill="1" applyBorder="1" applyAlignment="1" applyProtection="1">
      <alignment horizontal="center" vertical="center" wrapText="1"/>
    </xf>
    <xf numFmtId="9" fontId="6" fillId="0" borderId="20" xfId="3" applyFont="1" applyFill="1" applyBorder="1" applyAlignment="1" applyProtection="1">
      <alignment horizontal="center" vertical="center"/>
    </xf>
    <xf numFmtId="0" fontId="16" fillId="0" borderId="0" xfId="0" applyFont="1" applyAlignment="1">
      <alignment horizontal="center" vertical="center"/>
    </xf>
    <xf numFmtId="0" fontId="32" fillId="0" borderId="0" xfId="0" applyFont="1" applyAlignment="1">
      <alignment horizontal="center" vertical="center"/>
    </xf>
    <xf numFmtId="0" fontId="32" fillId="0" borderId="0" xfId="0" applyFont="1" applyAlignment="1">
      <alignment horizontal="center"/>
    </xf>
    <xf numFmtId="0" fontId="32" fillId="0" borderId="0" xfId="0" applyFont="1"/>
    <xf numFmtId="0" fontId="16" fillId="0" borderId="0" xfId="0" applyFont="1"/>
    <xf numFmtId="0" fontId="16" fillId="0" borderId="0" xfId="0" applyFont="1" applyAlignment="1">
      <alignment horizontal="center"/>
    </xf>
    <xf numFmtId="0" fontId="16" fillId="0" borderId="0" xfId="0" applyFont="1" applyAlignment="1">
      <alignment vertical="center" wrapText="1"/>
    </xf>
    <xf numFmtId="0" fontId="16" fillId="0" borderId="0" xfId="0" applyFont="1" applyAlignment="1">
      <alignment horizontal="right" vertical="center" wrapText="1"/>
    </xf>
    <xf numFmtId="0" fontId="16" fillId="0" borderId="0" xfId="0" applyFont="1" applyAlignment="1">
      <alignment horizontal="center" wrapText="1"/>
    </xf>
    <xf numFmtId="0" fontId="16" fillId="0" borderId="0" xfId="0" applyFont="1" applyAlignment="1">
      <alignment horizontal="left" wrapText="1"/>
    </xf>
    <xf numFmtId="0" fontId="16" fillId="0" borderId="0" xfId="0" applyFont="1" applyAlignment="1">
      <alignment wrapText="1"/>
    </xf>
    <xf numFmtId="0" fontId="16" fillId="0" borderId="0" xfId="0" applyFont="1" applyAlignment="1">
      <alignment horizontal="center" vertical="center" wrapText="1"/>
    </xf>
    <xf numFmtId="0" fontId="64" fillId="0" borderId="0" xfId="0" applyFont="1" applyAlignment="1">
      <alignment horizontal="center" vertical="center"/>
    </xf>
    <xf numFmtId="0" fontId="62" fillId="0" borderId="0" xfId="0" applyFont="1" applyAlignment="1">
      <alignment horizontal="center" vertical="center"/>
    </xf>
    <xf numFmtId="0" fontId="24" fillId="0" borderId="0" xfId="0" applyFont="1"/>
    <xf numFmtId="0" fontId="65" fillId="0" borderId="0" xfId="0" applyFont="1" applyAlignment="1">
      <alignment wrapText="1"/>
    </xf>
    <xf numFmtId="9" fontId="19" fillId="0" borderId="12" xfId="3" applyFont="1" applyFill="1" applyBorder="1" applyAlignment="1" applyProtection="1">
      <alignment horizontal="center" vertical="center" wrapText="1"/>
    </xf>
    <xf numFmtId="9" fontId="16" fillId="0" borderId="29" xfId="3" applyFont="1" applyFill="1" applyBorder="1" applyAlignment="1" applyProtection="1">
      <alignment horizontal="center" vertical="center" wrapText="1"/>
    </xf>
    <xf numFmtId="9" fontId="16" fillId="0" borderId="29" xfId="3" applyFont="1" applyFill="1" applyBorder="1" applyAlignment="1" applyProtection="1">
      <alignment horizontal="center" vertical="center"/>
    </xf>
    <xf numFmtId="9" fontId="16" fillId="0" borderId="12" xfId="3" applyFont="1" applyFill="1" applyBorder="1" applyAlignment="1" applyProtection="1">
      <alignment horizontal="justify" vertical="top" wrapText="1"/>
    </xf>
    <xf numFmtId="9" fontId="16" fillId="0" borderId="12" xfId="3" applyFont="1" applyFill="1" applyBorder="1" applyAlignment="1" applyProtection="1">
      <alignment horizontal="center" vertical="center" wrapText="1"/>
    </xf>
    <xf numFmtId="9" fontId="29" fillId="0" borderId="12" xfId="3" applyFont="1" applyFill="1" applyBorder="1" applyAlignment="1" applyProtection="1">
      <alignment horizontal="center" vertical="center"/>
    </xf>
    <xf numFmtId="0" fontId="32" fillId="0" borderId="0" xfId="0" applyFont="1" applyAlignment="1">
      <alignment horizontal="right"/>
    </xf>
    <xf numFmtId="0" fontId="32" fillId="0" borderId="0" xfId="0" applyFont="1" applyAlignment="1">
      <alignment vertical="center"/>
    </xf>
    <xf numFmtId="0" fontId="73" fillId="0" borderId="0" xfId="0" applyFont="1" applyAlignment="1">
      <alignment horizontal="center" vertical="center"/>
    </xf>
    <xf numFmtId="10" fontId="9" fillId="0" borderId="12" xfId="3" applyNumberFormat="1" applyFont="1" applyFill="1" applyBorder="1" applyAlignment="1" applyProtection="1">
      <alignment horizontal="center" vertical="center"/>
    </xf>
    <xf numFmtId="0" fontId="8" fillId="0" borderId="13" xfId="0" applyFont="1" applyBorder="1" applyAlignment="1">
      <alignment horizontal="center" vertical="center" wrapText="1"/>
    </xf>
    <xf numFmtId="0" fontId="6" fillId="0" borderId="11" xfId="0" applyFont="1" applyBorder="1" applyAlignment="1">
      <alignment horizontal="justify" vertical="center" wrapText="1"/>
    </xf>
    <xf numFmtId="0" fontId="6" fillId="0" borderId="11" xfId="0" applyFont="1" applyBorder="1" applyAlignment="1">
      <alignment horizontal="justify" vertical="center"/>
    </xf>
    <xf numFmtId="0" fontId="6" fillId="0" borderId="7" xfId="0" applyFont="1" applyBorder="1" applyAlignment="1">
      <alignment horizontal="justify" vertical="center" wrapText="1"/>
    </xf>
    <xf numFmtId="9" fontId="6" fillId="0" borderId="13" xfId="0" applyNumberFormat="1" applyFont="1" applyBorder="1" applyAlignment="1">
      <alignment horizontal="center" vertical="center"/>
    </xf>
    <xf numFmtId="9" fontId="6" fillId="0" borderId="11" xfId="0" applyNumberFormat="1" applyFont="1" applyBorder="1" applyAlignment="1">
      <alignment horizontal="center" vertical="center"/>
    </xf>
    <xf numFmtId="165" fontId="6" fillId="0" borderId="12" xfId="0" applyNumberFormat="1" applyFont="1" applyBorder="1" applyAlignment="1">
      <alignment horizontal="center" vertical="center"/>
    </xf>
    <xf numFmtId="0" fontId="9" fillId="0" borderId="12" xfId="0" applyFont="1" applyBorder="1" applyAlignment="1">
      <alignment wrapText="1"/>
    </xf>
    <xf numFmtId="165" fontId="6" fillId="0" borderId="12" xfId="0" applyNumberFormat="1" applyFont="1" applyBorder="1" applyAlignment="1">
      <alignment horizontal="center" vertical="center" wrapText="1"/>
    </xf>
    <xf numFmtId="166" fontId="6" fillId="0" borderId="15" xfId="0" applyNumberFormat="1" applyFont="1" applyBorder="1" applyAlignment="1">
      <alignment horizontal="center" vertical="center" wrapText="1"/>
    </xf>
    <xf numFmtId="166" fontId="6" fillId="0" borderId="12" xfId="0" applyNumberFormat="1" applyFont="1" applyBorder="1" applyAlignment="1">
      <alignment horizontal="center" vertical="center" wrapText="1"/>
    </xf>
    <xf numFmtId="172" fontId="9" fillId="0" borderId="12" xfId="0" applyNumberFormat="1" applyFont="1" applyBorder="1" applyAlignment="1">
      <alignment horizontal="center" vertical="center"/>
    </xf>
    <xf numFmtId="9" fontId="9" fillId="0" borderId="6" xfId="0" applyNumberFormat="1" applyFont="1" applyBorder="1" applyAlignment="1">
      <alignment horizontal="center" vertical="center"/>
    </xf>
    <xf numFmtId="0" fontId="9" fillId="0" borderId="6" xfId="0" applyFont="1" applyBorder="1" applyAlignment="1">
      <alignment horizontal="center" vertical="center" wrapText="1"/>
    </xf>
    <xf numFmtId="172" fontId="9" fillId="0" borderId="11" xfId="0" applyNumberFormat="1" applyFont="1" applyBorder="1" applyAlignment="1">
      <alignment horizontal="center" vertical="center"/>
    </xf>
    <xf numFmtId="9" fontId="9" fillId="0" borderId="9" xfId="0" applyNumberFormat="1" applyFont="1" applyBorder="1" applyAlignment="1">
      <alignment horizontal="center" vertical="center"/>
    </xf>
    <xf numFmtId="0" fontId="9" fillId="0" borderId="9" xfId="0" applyFont="1" applyBorder="1" applyAlignment="1">
      <alignment horizontal="center" vertical="center" wrapText="1"/>
    </xf>
    <xf numFmtId="10" fontId="9" fillId="0" borderId="12" xfId="0" applyNumberFormat="1" applyFont="1" applyBorder="1" applyAlignment="1">
      <alignment horizontal="center" vertical="center" wrapText="1"/>
    </xf>
    <xf numFmtId="0" fontId="9" fillId="0" borderId="11" xfId="0" applyFont="1" applyBorder="1" applyAlignment="1">
      <alignment horizontal="center" vertical="center"/>
    </xf>
    <xf numFmtId="0" fontId="6" fillId="0" borderId="33" xfId="0" applyFont="1" applyBorder="1" applyAlignment="1">
      <alignment horizontal="center" vertical="center" wrapText="1"/>
    </xf>
    <xf numFmtId="0" fontId="6" fillId="0" borderId="10" xfId="0" applyFont="1" applyBorder="1" applyAlignment="1">
      <alignment horizontal="center" vertical="center" wrapText="1"/>
    </xf>
    <xf numFmtId="9" fontId="9" fillId="0" borderId="12" xfId="0" applyNumberFormat="1" applyFont="1" applyBorder="1" applyAlignment="1">
      <alignment horizontal="center" vertical="center"/>
    </xf>
    <xf numFmtId="2" fontId="9" fillId="0" borderId="12" xfId="0" applyNumberFormat="1" applyFont="1" applyBorder="1" applyAlignment="1">
      <alignment horizontal="center" vertical="center"/>
    </xf>
    <xf numFmtId="169" fontId="6" fillId="0" borderId="15" xfId="0" applyNumberFormat="1" applyFont="1" applyBorder="1" applyAlignment="1">
      <alignment horizontal="center" vertical="center"/>
    </xf>
    <xf numFmtId="169" fontId="6" fillId="0" borderId="12" xfId="0" applyNumberFormat="1" applyFont="1" applyBorder="1" applyAlignment="1">
      <alignment horizontal="center" vertical="center"/>
    </xf>
    <xf numFmtId="1" fontId="9" fillId="0" borderId="12" xfId="0" applyNumberFormat="1" applyFont="1" applyBorder="1" applyAlignment="1">
      <alignment horizontal="center" vertical="center"/>
    </xf>
    <xf numFmtId="1" fontId="6" fillId="0" borderId="15" xfId="0" applyNumberFormat="1" applyFont="1" applyBorder="1" applyAlignment="1">
      <alignment horizontal="center" vertical="center"/>
    </xf>
    <xf numFmtId="1" fontId="6" fillId="0" borderId="12" xfId="0" applyNumberFormat="1" applyFont="1" applyBorder="1" applyAlignment="1">
      <alignment horizontal="center" vertical="center"/>
    </xf>
    <xf numFmtId="9" fontId="9" fillId="0" borderId="12" xfId="0" applyNumberFormat="1" applyFont="1" applyBorder="1" applyAlignment="1">
      <alignment horizontal="center" vertical="center" wrapText="1"/>
    </xf>
    <xf numFmtId="0" fontId="8" fillId="0" borderId="16" xfId="0" applyFont="1" applyBorder="1" applyAlignment="1">
      <alignment horizontal="center" vertical="center"/>
    </xf>
    <xf numFmtId="0" fontId="6" fillId="0" borderId="29" xfId="0" applyFont="1" applyBorder="1" applyAlignment="1">
      <alignment horizontal="center" vertical="center" wrapText="1"/>
    </xf>
    <xf numFmtId="9" fontId="9" fillId="0" borderId="6" xfId="0" applyNumberFormat="1" applyFont="1" applyBorder="1" applyAlignment="1">
      <alignment horizontal="center" vertical="center" wrapText="1"/>
    </xf>
    <xf numFmtId="0" fontId="9" fillId="0" borderId="6" xfId="0" applyFont="1" applyBorder="1" applyAlignment="1">
      <alignment horizontal="center" vertical="center"/>
    </xf>
    <xf numFmtId="3" fontId="8" fillId="0" borderId="16" xfId="0" applyNumberFormat="1" applyFont="1" applyBorder="1" applyAlignment="1">
      <alignment horizontal="center" vertical="center"/>
    </xf>
    <xf numFmtId="0" fontId="25" fillId="0" borderId="9" xfId="0" applyFont="1" applyBorder="1" applyAlignment="1">
      <alignment horizontal="center" vertical="center" wrapText="1"/>
    </xf>
    <xf numFmtId="9" fontId="9" fillId="0" borderId="9" xfId="0" applyNumberFormat="1" applyFont="1" applyBorder="1" applyAlignment="1">
      <alignment horizontal="center" vertical="center" wrapText="1"/>
    </xf>
    <xf numFmtId="9" fontId="19" fillId="0" borderId="9" xfId="0" applyNumberFormat="1" applyFont="1" applyBorder="1" applyAlignment="1">
      <alignment horizontal="center" vertical="center" wrapText="1"/>
    </xf>
    <xf numFmtId="0" fontId="9" fillId="0" borderId="9" xfId="0" applyFont="1" applyBorder="1" applyAlignment="1">
      <alignment horizontal="center" vertical="center"/>
    </xf>
    <xf numFmtId="9" fontId="8" fillId="0" borderId="16" xfId="0" applyNumberFormat="1" applyFont="1" applyBorder="1" applyAlignment="1">
      <alignment horizontal="center" vertical="center"/>
    </xf>
    <xf numFmtId="10" fontId="9" fillId="0" borderId="6" xfId="0" applyNumberFormat="1" applyFont="1" applyBorder="1" applyAlignment="1">
      <alignment horizontal="center" vertical="center"/>
    </xf>
    <xf numFmtId="10" fontId="19" fillId="0" borderId="11" xfId="0" applyNumberFormat="1" applyFont="1" applyBorder="1" applyAlignment="1">
      <alignment horizontal="center" vertical="center" wrapText="1"/>
    </xf>
    <xf numFmtId="10" fontId="9" fillId="0" borderId="9" xfId="0" applyNumberFormat="1" applyFont="1" applyBorder="1" applyAlignment="1">
      <alignment horizontal="center" vertical="center"/>
    </xf>
    <xf numFmtId="9" fontId="8" fillId="0" borderId="16" xfId="0" applyNumberFormat="1" applyFont="1" applyBorder="1" applyAlignment="1">
      <alignment horizontal="center" vertical="center" wrapText="1"/>
    </xf>
    <xf numFmtId="1" fontId="8" fillId="0" borderId="16" xfId="0" applyNumberFormat="1" applyFont="1" applyBorder="1" applyAlignment="1">
      <alignment horizontal="center" vertical="center" wrapText="1"/>
    </xf>
    <xf numFmtId="10" fontId="9" fillId="0" borderId="6" xfId="0" applyNumberFormat="1" applyFont="1" applyBorder="1" applyAlignment="1">
      <alignment horizontal="center" vertical="center" wrapText="1"/>
    </xf>
    <xf numFmtId="9" fontId="9" fillId="0" borderId="11" xfId="0" applyNumberFormat="1" applyFont="1" applyBorder="1" applyAlignment="1">
      <alignment horizontal="center" vertical="center" wrapText="1"/>
    </xf>
    <xf numFmtId="0" fontId="9" fillId="0" borderId="11" xfId="0" applyFont="1" applyBorder="1" applyAlignment="1">
      <alignment horizontal="center" vertical="center" wrapText="1"/>
    </xf>
    <xf numFmtId="10" fontId="9" fillId="0" borderId="9" xfId="0" applyNumberFormat="1" applyFont="1" applyBorder="1" applyAlignment="1">
      <alignment horizontal="center" vertical="center" wrapText="1"/>
    </xf>
    <xf numFmtId="0" fontId="5" fillId="0" borderId="0" xfId="0" applyFont="1" applyAlignment="1">
      <alignment horizontal="center" vertical="center"/>
    </xf>
    <xf numFmtId="0" fontId="29" fillId="0" borderId="15" xfId="0" applyFont="1" applyBorder="1" applyAlignment="1">
      <alignment horizontal="center" vertical="center" wrapText="1"/>
    </xf>
    <xf numFmtId="0" fontId="16" fillId="0" borderId="11" xfId="0" applyFont="1" applyBorder="1" applyAlignment="1">
      <alignment horizontal="justify" vertical="center"/>
    </xf>
    <xf numFmtId="0" fontId="16" fillId="0" borderId="7" xfId="0" applyFont="1" applyBorder="1" applyAlignment="1">
      <alignment horizontal="justify" vertical="center" wrapText="1"/>
    </xf>
    <xf numFmtId="0" fontId="16" fillId="0" borderId="15" xfId="0" applyFont="1" applyBorder="1" applyAlignment="1">
      <alignment horizontal="center" vertical="center"/>
    </xf>
    <xf numFmtId="0" fontId="29" fillId="0" borderId="16" xfId="0" applyFont="1" applyBorder="1" applyAlignment="1">
      <alignment horizontal="center" vertical="center" wrapText="1"/>
    </xf>
    <xf numFmtId="0" fontId="19" fillId="0" borderId="6" xfId="0" applyFont="1" applyBorder="1" applyAlignment="1">
      <alignment horizontal="center" vertical="center"/>
    </xf>
    <xf numFmtId="0" fontId="19" fillId="0" borderId="6" xfId="0" applyFont="1" applyBorder="1" applyAlignment="1">
      <alignment vertical="center" wrapText="1"/>
    </xf>
    <xf numFmtId="0" fontId="19" fillId="0" borderId="11" xfId="0" applyFont="1" applyBorder="1" applyAlignment="1">
      <alignment vertical="center" wrapText="1"/>
    </xf>
    <xf numFmtId="0" fontId="19" fillId="0" borderId="9" xfId="0" applyFont="1" applyBorder="1" applyAlignment="1">
      <alignment vertical="center"/>
    </xf>
    <xf numFmtId="0" fontId="19" fillId="0" borderId="7" xfId="0" applyFont="1" applyBorder="1" applyAlignment="1">
      <alignment vertical="center" wrapText="1"/>
    </xf>
    <xf numFmtId="0" fontId="16" fillId="0" borderId="11" xfId="0" applyFont="1" applyBorder="1" applyAlignment="1">
      <alignment vertical="center" wrapText="1"/>
    </xf>
    <xf numFmtId="0" fontId="19" fillId="0" borderId="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9" xfId="0" applyFont="1" applyBorder="1" applyAlignment="1">
      <alignment horizontal="center" vertical="center"/>
    </xf>
    <xf numFmtId="0" fontId="19" fillId="0" borderId="7" xfId="0" applyFont="1" applyBorder="1" applyAlignment="1">
      <alignment horizontal="center" vertical="center" wrapText="1"/>
    </xf>
    <xf numFmtId="0" fontId="19" fillId="0" borderId="15" xfId="0" applyFont="1" applyBorder="1" applyAlignment="1">
      <alignment horizontal="center" vertical="center"/>
    </xf>
    <xf numFmtId="9" fontId="19" fillId="0" borderId="6" xfId="0" applyNumberFormat="1" applyFont="1" applyBorder="1" applyAlignment="1">
      <alignment horizontal="center" vertical="center"/>
    </xf>
    <xf numFmtId="9" fontId="19" fillId="0" borderId="6" xfId="0" applyNumberFormat="1" applyFont="1" applyBorder="1" applyAlignment="1">
      <alignment horizontal="center" vertical="center" wrapText="1"/>
    </xf>
    <xf numFmtId="9" fontId="16" fillId="0" borderId="15" xfId="0" applyNumberFormat="1" applyFont="1" applyBorder="1" applyAlignment="1">
      <alignment horizontal="center" vertical="center"/>
    </xf>
    <xf numFmtId="9" fontId="29" fillId="0" borderId="16" xfId="0" applyNumberFormat="1" applyFont="1" applyBorder="1" applyAlignment="1">
      <alignment horizontal="center" vertical="center" wrapText="1"/>
    </xf>
    <xf numFmtId="9" fontId="16" fillId="0" borderId="15" xfId="0" applyNumberFormat="1" applyFont="1" applyBorder="1" applyAlignment="1">
      <alignment horizontal="center" vertical="center" wrapText="1"/>
    </xf>
    <xf numFmtId="0" fontId="19" fillId="0" borderId="6" xfId="0" applyFont="1" applyBorder="1" applyAlignment="1">
      <alignment wrapText="1"/>
    </xf>
    <xf numFmtId="0" fontId="19" fillId="0" borderId="5" xfId="0" applyFont="1" applyBorder="1" applyAlignment="1">
      <alignment wrapText="1"/>
    </xf>
    <xf numFmtId="0" fontId="19" fillId="0" borderId="9" xfId="0" applyFont="1" applyBorder="1" applyAlignment="1">
      <alignment wrapText="1"/>
    </xf>
    <xf numFmtId="0" fontId="19" fillId="0" borderId="8" xfId="0" applyFont="1" applyBorder="1" applyAlignment="1">
      <alignment wrapText="1"/>
    </xf>
    <xf numFmtId="0" fontId="19" fillId="0" borderId="9" xfId="0" applyFont="1" applyBorder="1"/>
    <xf numFmtId="9" fontId="19" fillId="0" borderId="13" xfId="0" applyNumberFormat="1" applyFont="1" applyBorder="1" applyAlignment="1">
      <alignment horizontal="center" vertical="center"/>
    </xf>
    <xf numFmtId="9" fontId="19" fillId="0" borderId="9" xfId="0" applyNumberFormat="1" applyFont="1" applyBorder="1" applyAlignment="1">
      <alignment horizontal="center" vertical="center"/>
    </xf>
    <xf numFmtId="0" fontId="19" fillId="0" borderId="9" xfId="0" applyFont="1" applyBorder="1" applyAlignment="1">
      <alignment horizontal="left" vertical="center" wrapText="1"/>
    </xf>
    <xf numFmtId="0" fontId="19" fillId="0" borderId="11" xfId="0" applyFont="1" applyBorder="1" applyAlignment="1">
      <alignment wrapText="1"/>
    </xf>
    <xf numFmtId="0" fontId="16" fillId="0" borderId="4" xfId="0" applyFont="1" applyBorder="1" applyAlignment="1">
      <alignment horizontal="justify" vertical="center" wrapText="1"/>
    </xf>
    <xf numFmtId="0" fontId="19" fillId="0" borderId="7" xfId="0" applyFont="1" applyBorder="1" applyAlignment="1">
      <alignment wrapText="1"/>
    </xf>
    <xf numFmtId="9" fontId="29" fillId="0" borderId="16" xfId="0" applyNumberFormat="1" applyFont="1" applyBorder="1" applyAlignment="1">
      <alignment horizontal="center" vertical="center"/>
    </xf>
    <xf numFmtId="0" fontId="29" fillId="0" borderId="16" xfId="0" applyFont="1" applyBorder="1" applyAlignment="1">
      <alignment horizontal="center" vertical="center"/>
    </xf>
    <xf numFmtId="10" fontId="16" fillId="0" borderId="12" xfId="0" applyNumberFormat="1" applyFont="1" applyBorder="1" applyAlignment="1">
      <alignment horizontal="center" vertical="center" wrapText="1"/>
    </xf>
    <xf numFmtId="0" fontId="8" fillId="0" borderId="15" xfId="0" applyFont="1" applyBorder="1" applyAlignment="1">
      <alignment horizontal="center" vertical="top" wrapText="1"/>
    </xf>
    <xf numFmtId="0" fontId="6" fillId="0" borderId="12" xfId="0" applyFont="1" applyBorder="1" applyAlignment="1">
      <alignment horizontal="justify" vertical="top" wrapText="1"/>
    </xf>
    <xf numFmtId="0" fontId="6" fillId="0" borderId="11" xfId="0" applyFont="1" applyBorder="1" applyAlignment="1">
      <alignment horizontal="justify" vertical="top" wrapText="1"/>
    </xf>
    <xf numFmtId="0" fontId="6" fillId="0" borderId="11" xfId="0" applyFont="1" applyBorder="1" applyAlignment="1">
      <alignment horizontal="justify" vertical="top"/>
    </xf>
    <xf numFmtId="0" fontId="6" fillId="0" borderId="7" xfId="0" applyFont="1" applyBorder="1" applyAlignment="1">
      <alignment horizontal="justify" vertical="top" wrapText="1"/>
    </xf>
    <xf numFmtId="0" fontId="5" fillId="0" borderId="0" xfId="0" applyFont="1" applyAlignment="1">
      <alignment vertical="top"/>
    </xf>
    <xf numFmtId="3" fontId="6" fillId="0" borderId="15" xfId="0" applyNumberFormat="1" applyFont="1" applyBorder="1" applyAlignment="1">
      <alignment horizontal="center" vertical="center"/>
    </xf>
    <xf numFmtId="0" fontId="8" fillId="0" borderId="16" xfId="0" applyFont="1" applyBorder="1" applyAlignment="1">
      <alignment horizontal="center" vertical="center" wrapText="1"/>
    </xf>
    <xf numFmtId="2" fontId="9" fillId="0" borderId="6" xfId="0" applyNumberFormat="1" applyFont="1" applyBorder="1" applyAlignment="1">
      <alignment horizontal="center" vertical="center"/>
    </xf>
    <xf numFmtId="9" fontId="6" fillId="0" borderId="33" xfId="0" applyNumberFormat="1" applyFont="1" applyBorder="1" applyAlignment="1">
      <alignment horizontal="center" vertical="center"/>
    </xf>
    <xf numFmtId="9" fontId="6" fillId="0" borderId="10" xfId="0" applyNumberFormat="1" applyFont="1" applyBorder="1" applyAlignment="1">
      <alignment horizontal="center" vertical="center"/>
    </xf>
    <xf numFmtId="9" fontId="8" fillId="0" borderId="34" xfId="0" applyNumberFormat="1" applyFont="1" applyBorder="1" applyAlignment="1">
      <alignment horizontal="center" vertical="center"/>
    </xf>
    <xf numFmtId="9" fontId="9" fillId="0" borderId="3" xfId="0" applyNumberFormat="1" applyFont="1" applyBorder="1" applyAlignment="1">
      <alignment horizontal="center" vertical="center"/>
    </xf>
    <xf numFmtId="0" fontId="16" fillId="0" borderId="11" xfId="0" applyFont="1" applyBorder="1" applyAlignment="1">
      <alignment horizontal="center" vertical="center" wrapText="1"/>
    </xf>
    <xf numFmtId="0" fontId="16" fillId="0" borderId="11" xfId="0" applyFont="1" applyBorder="1" applyAlignment="1">
      <alignment horizontal="center" vertical="center"/>
    </xf>
    <xf numFmtId="0" fontId="16" fillId="0" borderId="7" xfId="0" applyFont="1" applyBorder="1" applyAlignment="1">
      <alignment horizontal="center" vertical="center" wrapText="1"/>
    </xf>
    <xf numFmtId="9" fontId="16" fillId="0" borderId="29" xfId="0" applyNumberFormat="1" applyFont="1" applyBorder="1" applyAlignment="1">
      <alignment horizontal="center" vertical="center" wrapText="1"/>
    </xf>
    <xf numFmtId="0" fontId="16" fillId="0" borderId="29" xfId="0" applyFont="1" applyBorder="1" applyAlignment="1">
      <alignment horizontal="center" vertical="center"/>
    </xf>
    <xf numFmtId="1" fontId="16" fillId="0" borderId="29" xfId="0" applyNumberFormat="1" applyFont="1" applyBorder="1" applyAlignment="1">
      <alignment horizontal="center" vertical="center" wrapText="1"/>
    </xf>
    <xf numFmtId="9" fontId="29" fillId="0" borderId="12" xfId="0" applyNumberFormat="1" applyFont="1" applyBorder="1" applyAlignment="1">
      <alignment horizontal="center" vertical="center"/>
    </xf>
    <xf numFmtId="165" fontId="16" fillId="0" borderId="29" xfId="0" applyNumberFormat="1" applyFont="1" applyBorder="1" applyAlignment="1">
      <alignment horizontal="center" vertical="center" wrapText="1"/>
    </xf>
    <xf numFmtId="0" fontId="16" fillId="0" borderId="29" xfId="0" applyFont="1" applyBorder="1" applyAlignment="1">
      <alignment horizontal="center" vertical="center" wrapText="1"/>
    </xf>
    <xf numFmtId="9" fontId="6" fillId="0" borderId="13" xfId="0" applyNumberFormat="1" applyFont="1" applyBorder="1" applyAlignment="1">
      <alignment horizontal="center" vertical="center" wrapText="1"/>
    </xf>
    <xf numFmtId="9" fontId="8" fillId="0" borderId="14" xfId="0" applyNumberFormat="1" applyFont="1" applyBorder="1" applyAlignment="1">
      <alignment horizontal="center" vertical="center" wrapText="1"/>
    </xf>
    <xf numFmtId="165" fontId="6" fillId="0" borderId="11" xfId="0" applyNumberFormat="1" applyFont="1" applyBorder="1" applyAlignment="1">
      <alignment horizontal="center" vertical="center" wrapText="1"/>
    </xf>
    <xf numFmtId="9" fontId="57" fillId="0" borderId="12" xfId="0" applyNumberFormat="1" applyFont="1" applyBorder="1" applyAlignment="1">
      <alignment horizontal="center" vertical="center"/>
    </xf>
    <xf numFmtId="9" fontId="8" fillId="0" borderId="12" xfId="0" applyNumberFormat="1" applyFont="1" applyBorder="1" applyAlignment="1">
      <alignment horizontal="center" vertical="center"/>
    </xf>
    <xf numFmtId="0" fontId="57" fillId="0" borderId="12" xfId="0" applyFont="1" applyBorder="1" applyAlignment="1">
      <alignment horizontal="center" vertical="center"/>
    </xf>
    <xf numFmtId="10" fontId="57" fillId="0" borderId="12" xfId="0" applyNumberFormat="1" applyFont="1" applyBorder="1" applyAlignment="1">
      <alignment horizontal="center" vertical="center"/>
    </xf>
    <xf numFmtId="2" fontId="57" fillId="0" borderId="12" xfId="0" applyNumberFormat="1" applyFont="1" applyBorder="1" applyAlignment="1">
      <alignment horizontal="center" vertical="center"/>
    </xf>
    <xf numFmtId="0" fontId="9" fillId="0" borderId="7" xfId="0" applyFont="1" applyBorder="1" applyAlignment="1">
      <alignment horizontal="center" vertical="center" wrapText="1"/>
    </xf>
    <xf numFmtId="10" fontId="9" fillId="0" borderId="29" xfId="0" applyNumberFormat="1" applyFont="1" applyBorder="1" applyAlignment="1">
      <alignment horizontal="center" vertical="center" wrapText="1"/>
    </xf>
    <xf numFmtId="10" fontId="9" fillId="0" borderId="11" xfId="0" applyNumberFormat="1" applyFont="1" applyBorder="1" applyAlignment="1">
      <alignment horizontal="center" vertical="center" wrapText="1"/>
    </xf>
    <xf numFmtId="0" fontId="8" fillId="0" borderId="17" xfId="0" applyFont="1" applyBorder="1" applyAlignment="1">
      <alignment horizontal="center" vertical="center" wrapText="1"/>
    </xf>
    <xf numFmtId="0" fontId="6" fillId="0" borderId="18" xfId="0" applyFont="1" applyBorder="1" applyAlignment="1">
      <alignment horizontal="justify" vertical="center" wrapText="1"/>
    </xf>
    <xf numFmtId="9" fontId="6" fillId="0" borderId="17" xfId="0" applyNumberFormat="1" applyFont="1" applyBorder="1" applyAlignment="1">
      <alignment horizontal="center" vertical="center"/>
    </xf>
    <xf numFmtId="9" fontId="6" fillId="0" borderId="18" xfId="0" applyNumberFormat="1" applyFont="1" applyBorder="1" applyAlignment="1">
      <alignment horizontal="center" vertical="center"/>
    </xf>
    <xf numFmtId="9" fontId="8" fillId="0" borderId="19" xfId="0" applyNumberFormat="1" applyFont="1" applyBorder="1" applyAlignment="1">
      <alignment horizontal="center" vertical="center"/>
    </xf>
    <xf numFmtId="9" fontId="6" fillId="0" borderId="18" xfId="0" applyNumberFormat="1" applyFont="1" applyBorder="1" applyAlignment="1">
      <alignment horizontal="center" vertical="center" wrapText="1"/>
    </xf>
    <xf numFmtId="10" fontId="9" fillId="0" borderId="35" xfId="0" applyNumberFormat="1" applyFont="1" applyBorder="1" applyAlignment="1">
      <alignment horizontal="center" vertical="center" wrapText="1"/>
    </xf>
    <xf numFmtId="9" fontId="9" fillId="0" borderId="36" xfId="0" applyNumberFormat="1" applyFont="1" applyBorder="1" applyAlignment="1">
      <alignment horizontal="center" vertical="center" wrapText="1"/>
    </xf>
    <xf numFmtId="9" fontId="8" fillId="0" borderId="18" xfId="0" applyNumberFormat="1" applyFont="1" applyBorder="1" applyAlignment="1">
      <alignment horizontal="center" vertical="center"/>
    </xf>
    <xf numFmtId="0" fontId="29" fillId="12" borderId="12" xfId="0" applyFont="1" applyFill="1" applyBorder="1" applyAlignment="1">
      <alignment horizontal="center" vertical="center" wrapText="1"/>
    </xf>
    <xf numFmtId="14" fontId="29" fillId="12" borderId="12" xfId="0" applyNumberFormat="1" applyFont="1" applyFill="1" applyBorder="1" applyAlignment="1">
      <alignment horizontal="center" vertical="center" wrapText="1"/>
    </xf>
    <xf numFmtId="9" fontId="6" fillId="0" borderId="14" xfId="0" applyNumberFormat="1" applyFont="1" applyBorder="1" applyAlignment="1">
      <alignment horizontal="center" vertical="center"/>
    </xf>
    <xf numFmtId="43" fontId="6" fillId="0" borderId="6" xfId="1" applyFont="1" applyFill="1" applyBorder="1" applyAlignment="1" applyProtection="1">
      <alignment horizontal="center" vertical="center"/>
    </xf>
    <xf numFmtId="2" fontId="6" fillId="0" borderId="6" xfId="0" applyNumberFormat="1" applyFont="1" applyBorder="1" applyAlignment="1">
      <alignment horizontal="center" vertical="center"/>
    </xf>
    <xf numFmtId="9" fontId="6" fillId="0" borderId="6" xfId="3" applyFont="1" applyFill="1" applyBorder="1" applyAlignment="1" applyProtection="1">
      <alignment horizontal="center" vertical="center"/>
    </xf>
    <xf numFmtId="43" fontId="9" fillId="0" borderId="12" xfId="1" applyFont="1" applyFill="1" applyBorder="1" applyAlignment="1" applyProtection="1">
      <alignment horizontal="center" vertical="center"/>
    </xf>
    <xf numFmtId="166" fontId="6" fillId="0" borderId="16" xfId="0" applyNumberFormat="1" applyFont="1" applyBorder="1" applyAlignment="1">
      <alignment horizontal="center" vertical="center" wrapText="1"/>
    </xf>
    <xf numFmtId="167" fontId="6" fillId="0" borderId="6" xfId="2" applyNumberFormat="1" applyFont="1" applyFill="1" applyBorder="1" applyAlignment="1" applyProtection="1">
      <alignment horizontal="center" vertical="center"/>
    </xf>
    <xf numFmtId="168" fontId="6" fillId="0" borderId="12" xfId="0" applyNumberFormat="1" applyFont="1" applyBorder="1" applyAlignment="1">
      <alignment horizontal="center" vertical="center" wrapText="1"/>
    </xf>
    <xf numFmtId="173" fontId="9" fillId="0" borderId="12" xfId="0" applyNumberFormat="1" applyFont="1" applyBorder="1" applyAlignment="1">
      <alignment horizontal="center" vertical="center"/>
    </xf>
    <xf numFmtId="0" fontId="6" fillId="0" borderId="34" xfId="0" applyFont="1" applyBorder="1" applyAlignment="1">
      <alignment horizontal="center" vertical="center" wrapText="1"/>
    </xf>
    <xf numFmtId="9" fontId="6" fillId="0" borderId="29" xfId="0" applyNumberFormat="1" applyFont="1" applyBorder="1" applyAlignment="1">
      <alignment horizontal="center" vertical="center"/>
    </xf>
    <xf numFmtId="9" fontId="6" fillId="0" borderId="14" xfId="3" applyFont="1" applyFill="1" applyBorder="1" applyAlignment="1" applyProtection="1">
      <alignment horizontal="center" vertical="center"/>
    </xf>
    <xf numFmtId="10" fontId="6" fillId="0" borderId="6" xfId="0" applyNumberFormat="1" applyFont="1" applyBorder="1" applyAlignment="1">
      <alignment horizontal="center" vertical="center"/>
    </xf>
    <xf numFmtId="165" fontId="6" fillId="0" borderId="6" xfId="0" applyNumberFormat="1" applyFont="1" applyBorder="1" applyAlignment="1">
      <alignment horizontal="center" vertical="center" wrapText="1"/>
    </xf>
    <xf numFmtId="165" fontId="6" fillId="0" borderId="6" xfId="0" applyNumberFormat="1" applyFont="1" applyBorder="1" applyAlignment="1">
      <alignment horizontal="center" vertical="center"/>
    </xf>
    <xf numFmtId="165" fontId="6" fillId="0" borderId="6" xfId="3" applyNumberFormat="1" applyFont="1" applyFill="1" applyBorder="1" applyAlignment="1" applyProtection="1">
      <alignment horizontal="center" vertical="center"/>
    </xf>
    <xf numFmtId="168" fontId="6" fillId="0" borderId="6" xfId="1" applyNumberFormat="1" applyFont="1" applyFill="1" applyBorder="1" applyAlignment="1" applyProtection="1">
      <alignment horizontal="center" vertical="center"/>
    </xf>
    <xf numFmtId="169" fontId="8" fillId="0" borderId="16" xfId="0" applyNumberFormat="1" applyFont="1" applyBorder="1" applyAlignment="1">
      <alignment horizontal="center" vertical="center"/>
    </xf>
    <xf numFmtId="2" fontId="16" fillId="0" borderId="12" xfId="0" applyNumberFormat="1" applyFont="1" applyBorder="1" applyAlignment="1">
      <alignment horizontal="center" vertical="center" wrapText="1"/>
    </xf>
    <xf numFmtId="3" fontId="16" fillId="0" borderId="12" xfId="0" applyNumberFormat="1" applyFont="1" applyBorder="1" applyAlignment="1">
      <alignment horizontal="center" vertical="center" wrapText="1"/>
    </xf>
    <xf numFmtId="9" fontId="6" fillId="0" borderId="9" xfId="3" applyFont="1" applyFill="1" applyBorder="1" applyAlignment="1" applyProtection="1">
      <alignment horizontal="center" vertical="center"/>
    </xf>
    <xf numFmtId="1" fontId="6" fillId="0" borderId="6" xfId="0" applyNumberFormat="1" applyFont="1" applyBorder="1" applyAlignment="1">
      <alignment horizontal="center" vertical="center"/>
    </xf>
    <xf numFmtId="10" fontId="6" fillId="0" borderId="18" xfId="0" applyNumberFormat="1" applyFont="1" applyBorder="1" applyAlignment="1">
      <alignment horizontal="center" vertical="center" wrapText="1"/>
    </xf>
    <xf numFmtId="9" fontId="9" fillId="0" borderId="11" xfId="0" applyNumberFormat="1" applyFont="1" applyBorder="1" applyAlignment="1">
      <alignment horizontal="center" vertical="center"/>
    </xf>
    <xf numFmtId="0" fontId="9" fillId="0" borderId="29" xfId="0" applyFont="1" applyBorder="1" applyAlignment="1">
      <alignment horizontal="center" vertical="center" wrapText="1"/>
    </xf>
    <xf numFmtId="9" fontId="9" fillId="0" borderId="29" xfId="0" applyNumberFormat="1" applyFont="1" applyBorder="1" applyAlignment="1">
      <alignment horizontal="center" vertical="center" wrapText="1"/>
    </xf>
    <xf numFmtId="9" fontId="9" fillId="0" borderId="29" xfId="0" applyNumberFormat="1" applyFont="1" applyBorder="1" applyAlignment="1">
      <alignment horizontal="center" vertical="center"/>
    </xf>
    <xf numFmtId="0" fontId="9" fillId="0" borderId="29" xfId="0" applyFont="1" applyBorder="1" applyAlignment="1">
      <alignment horizontal="center" vertical="center"/>
    </xf>
    <xf numFmtId="9" fontId="19" fillId="0" borderId="15" xfId="0" applyNumberFormat="1" applyFont="1" applyBorder="1" applyAlignment="1">
      <alignment horizontal="center" vertical="center"/>
    </xf>
    <xf numFmtId="0" fontId="19" fillId="0" borderId="13" xfId="0" applyFont="1" applyBorder="1" applyAlignment="1">
      <alignment horizontal="center" vertical="center"/>
    </xf>
    <xf numFmtId="0" fontId="19" fillId="0" borderId="9" xfId="0" applyFont="1" applyBorder="1" applyAlignment="1">
      <alignment horizontal="center" vertical="center" wrapText="1"/>
    </xf>
    <xf numFmtId="43" fontId="6" fillId="0" borderId="9" xfId="1" applyFont="1" applyFill="1" applyBorder="1" applyAlignment="1" applyProtection="1">
      <alignment horizontal="center" vertical="center" wrapText="1"/>
      <protection locked="0"/>
    </xf>
    <xf numFmtId="43" fontId="6" fillId="0" borderId="11" xfId="1" applyFont="1" applyFill="1" applyBorder="1" applyAlignment="1" applyProtection="1">
      <alignment horizontal="center" vertical="center" wrapText="1"/>
      <protection locked="0"/>
    </xf>
    <xf numFmtId="0" fontId="5" fillId="0" borderId="0" xfId="0" applyFont="1" applyAlignment="1">
      <alignment wrapText="1"/>
    </xf>
    <xf numFmtId="168" fontId="15" fillId="0" borderId="15" xfId="1" applyNumberFormat="1" applyFont="1" applyFill="1" applyBorder="1" applyAlignment="1" applyProtection="1">
      <alignment horizontal="center" vertical="center" wrapText="1"/>
      <protection locked="0"/>
    </xf>
    <xf numFmtId="0" fontId="65" fillId="13" borderId="4" xfId="0" applyFont="1" applyFill="1" applyBorder="1" applyAlignment="1">
      <alignment horizontal="center" vertical="center" wrapText="1"/>
    </xf>
    <xf numFmtId="0" fontId="65" fillId="13" borderId="12" xfId="0" applyFont="1" applyFill="1" applyBorder="1" applyAlignment="1">
      <alignment horizontal="center" vertical="center" wrapText="1"/>
    </xf>
    <xf numFmtId="0" fontId="8" fillId="13" borderId="12" xfId="0" applyFont="1" applyFill="1" applyBorder="1" applyAlignment="1">
      <alignment horizontal="center" vertical="center" wrapText="1"/>
    </xf>
    <xf numFmtId="0" fontId="51" fillId="13" borderId="12" xfId="0" applyFont="1" applyFill="1" applyBorder="1" applyAlignment="1">
      <alignment horizontal="center" vertical="center" wrapText="1"/>
    </xf>
    <xf numFmtId="0" fontId="50" fillId="13" borderId="12" xfId="0" applyFont="1" applyFill="1" applyBorder="1" applyAlignment="1">
      <alignment horizontal="center" vertical="center" wrapText="1"/>
    </xf>
    <xf numFmtId="43" fontId="9" fillId="0" borderId="12" xfId="1" applyFont="1" applyFill="1" applyBorder="1" applyAlignment="1">
      <alignment horizontal="center" vertical="center"/>
    </xf>
    <xf numFmtId="1" fontId="19" fillId="0" borderId="9" xfId="0" applyNumberFormat="1" applyFont="1" applyBorder="1" applyAlignment="1">
      <alignment horizontal="center" vertical="center" wrapText="1"/>
    </xf>
    <xf numFmtId="10" fontId="19" fillId="0" borderId="9" xfId="0" applyNumberFormat="1" applyFont="1" applyBorder="1" applyAlignment="1">
      <alignment horizontal="center" vertical="center" wrapText="1"/>
    </xf>
    <xf numFmtId="2" fontId="9" fillId="0" borderId="11" xfId="0" applyNumberFormat="1" applyFont="1" applyBorder="1" applyAlignment="1">
      <alignment horizontal="center" vertical="center" wrapText="1"/>
    </xf>
    <xf numFmtId="9" fontId="9" fillId="0" borderId="12" xfId="3" applyFont="1" applyFill="1" applyBorder="1" applyAlignment="1">
      <alignment horizontal="center" vertical="center" wrapText="1"/>
    </xf>
    <xf numFmtId="0" fontId="61" fillId="0" borderId="37" xfId="0" applyFont="1" applyBorder="1" applyAlignment="1">
      <alignment horizontal="center" vertical="center" wrapText="1"/>
    </xf>
    <xf numFmtId="1" fontId="61" fillId="0" borderId="37" xfId="0" applyNumberFormat="1" applyFont="1" applyBorder="1" applyAlignment="1">
      <alignment horizontal="center" vertical="center" wrapText="1"/>
    </xf>
    <xf numFmtId="9" fontId="61" fillId="0" borderId="37" xfId="0" applyNumberFormat="1" applyFont="1" applyBorder="1" applyAlignment="1">
      <alignment horizontal="center" vertical="center" wrapText="1"/>
    </xf>
    <xf numFmtId="9" fontId="61" fillId="0" borderId="37" xfId="0" applyNumberFormat="1" applyFont="1" applyBorder="1" applyAlignment="1">
      <alignment horizontal="center" vertical="center"/>
    </xf>
    <xf numFmtId="0" fontId="61" fillId="0" borderId="37" xfId="0" applyFont="1" applyBorder="1" applyAlignment="1">
      <alignment horizontal="center" vertical="center"/>
    </xf>
    <xf numFmtId="0" fontId="61" fillId="0" borderId="38" xfId="0" applyFont="1" applyBorder="1" applyAlignment="1">
      <alignment horizontal="center" vertical="center"/>
    </xf>
    <xf numFmtId="9" fontId="61" fillId="0" borderId="38" xfId="0" applyNumberFormat="1" applyFont="1" applyBorder="1" applyAlignment="1">
      <alignment horizontal="center" vertical="center"/>
    </xf>
    <xf numFmtId="0" fontId="61" fillId="12" borderId="12" xfId="0" applyFont="1" applyFill="1" applyBorder="1" applyAlignment="1">
      <alignment horizontal="center" vertical="center" wrapText="1"/>
    </xf>
    <xf numFmtId="9" fontId="6" fillId="0" borderId="6" xfId="3" applyFont="1" applyFill="1" applyBorder="1" applyAlignment="1" applyProtection="1">
      <alignment horizontal="center" vertical="center" wrapText="1"/>
    </xf>
    <xf numFmtId="9" fontId="6" fillId="0" borderId="11" xfId="0" applyNumberFormat="1" applyFont="1" applyBorder="1" applyAlignment="1">
      <alignment horizontal="justify" vertical="center" wrapText="1"/>
    </xf>
    <xf numFmtId="9" fontId="15" fillId="0" borderId="15" xfId="0" applyNumberFormat="1" applyFont="1" applyBorder="1" applyAlignment="1" applyProtection="1">
      <alignment horizontal="center" vertical="center" wrapText="1"/>
      <protection locked="0"/>
    </xf>
    <xf numFmtId="10" fontId="6" fillId="0" borderId="12" xfId="0" applyNumberFormat="1" applyFont="1" applyBorder="1" applyAlignment="1">
      <alignment horizontal="justify" vertical="center" wrapText="1"/>
    </xf>
    <xf numFmtId="0" fontId="15" fillId="0" borderId="15" xfId="0" applyFont="1" applyBorder="1" applyAlignment="1" applyProtection="1">
      <alignment horizontal="center" vertical="center" wrapText="1"/>
      <protection locked="0"/>
    </xf>
    <xf numFmtId="0" fontId="9" fillId="0" borderId="12" xfId="0" applyFont="1" applyBorder="1" applyAlignment="1">
      <alignment horizontal="justify" vertical="center" wrapText="1"/>
    </xf>
    <xf numFmtId="9" fontId="6" fillId="0" borderId="12" xfId="0" applyNumberFormat="1" applyFont="1" applyBorder="1" applyAlignment="1">
      <alignment horizontal="justify" vertical="center"/>
    </xf>
    <xf numFmtId="0" fontId="6" fillId="0" borderId="15" xfId="0" applyFont="1" applyBorder="1" applyAlignment="1" applyProtection="1">
      <alignment horizontal="center" vertical="center" wrapText="1"/>
      <protection locked="0"/>
    </xf>
    <xf numFmtId="0" fontId="9" fillId="0" borderId="12" xfId="0" applyFont="1" applyBorder="1" applyAlignment="1">
      <alignment horizontal="justify" vertical="center"/>
    </xf>
    <xf numFmtId="174" fontId="6" fillId="0" borderId="12" xfId="0" applyNumberFormat="1" applyFont="1" applyBorder="1" applyAlignment="1">
      <alignment horizontal="right" vertical="center" wrapText="1"/>
    </xf>
    <xf numFmtId="0" fontId="19" fillId="0" borderId="12"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9" fillId="0" borderId="6" xfId="0" applyFont="1" applyBorder="1" applyAlignment="1">
      <alignment wrapText="1"/>
    </xf>
    <xf numFmtId="0" fontId="9" fillId="0" borderId="9" xfId="0" applyFont="1" applyBorder="1" applyAlignment="1">
      <alignment wrapText="1"/>
    </xf>
    <xf numFmtId="9" fontId="6" fillId="0" borderId="41" xfId="0" applyNumberFormat="1" applyFont="1" applyBorder="1" applyAlignment="1">
      <alignment horizontal="center" vertical="center" wrapText="1"/>
    </xf>
    <xf numFmtId="0" fontId="6" fillId="0" borderId="17" xfId="0" applyFont="1" applyBorder="1" applyAlignment="1" applyProtection="1">
      <alignment horizontal="center" vertical="center" wrapText="1"/>
      <protection locked="0"/>
    </xf>
    <xf numFmtId="9" fontId="6" fillId="0" borderId="12" xfId="0" applyNumberFormat="1" applyFont="1" applyBorder="1" applyAlignment="1">
      <alignment horizontal="left" vertical="top" wrapText="1"/>
    </xf>
    <xf numFmtId="9" fontId="6" fillId="0" borderId="12" xfId="0" applyNumberFormat="1" applyFont="1" applyBorder="1" applyAlignment="1">
      <alignment horizontal="justify" vertical="top" wrapText="1"/>
    </xf>
    <xf numFmtId="168" fontId="5" fillId="0" borderId="0" xfId="0" applyNumberFormat="1" applyFont="1"/>
    <xf numFmtId="0" fontId="6" fillId="0" borderId="0" xfId="0" applyFont="1" applyAlignment="1">
      <alignment horizontal="justify" vertical="center" wrapText="1"/>
    </xf>
    <xf numFmtId="9" fontId="6" fillId="0" borderId="15" xfId="0" applyNumberFormat="1" applyFont="1" applyBorder="1" applyAlignment="1" applyProtection="1">
      <alignment horizontal="center" vertical="center" wrapText="1"/>
      <protection locked="0"/>
    </xf>
    <xf numFmtId="9" fontId="16" fillId="0" borderId="11" xfId="0" applyNumberFormat="1" applyFont="1" applyBorder="1" applyAlignment="1">
      <alignment horizontal="justify" vertical="center" wrapText="1"/>
    </xf>
    <xf numFmtId="9" fontId="19" fillId="0" borderId="11" xfId="0" applyNumberFormat="1" applyFont="1" applyBorder="1" applyAlignment="1">
      <alignment horizontal="justify" vertical="center" wrapText="1"/>
    </xf>
    <xf numFmtId="0" fontId="56" fillId="0" borderId="12" xfId="0" applyFont="1" applyBorder="1" applyAlignment="1">
      <alignment horizontal="justify" vertical="center" wrapText="1"/>
    </xf>
    <xf numFmtId="0" fontId="6" fillId="0" borderId="10" xfId="0" applyFont="1" applyBorder="1" applyAlignment="1">
      <alignment horizontal="justify" vertical="center" wrapText="1"/>
    </xf>
    <xf numFmtId="0" fontId="6" fillId="0" borderId="4" xfId="0" applyFont="1" applyBorder="1" applyAlignment="1">
      <alignment horizontal="center" vertical="center" wrapText="1"/>
    </xf>
    <xf numFmtId="0" fontId="9" fillId="0" borderId="29" xfId="0" applyFont="1" applyBorder="1" applyAlignment="1">
      <alignment vertical="center" wrapText="1"/>
    </xf>
    <xf numFmtId="0" fontId="19" fillId="0" borderId="15" xfId="0" applyFont="1" applyBorder="1" applyAlignment="1" applyProtection="1">
      <alignment horizontal="center" vertical="center" wrapText="1"/>
      <protection locked="0"/>
    </xf>
    <xf numFmtId="0" fontId="5" fillId="0" borderId="15" xfId="0" applyFont="1" applyBorder="1" applyAlignment="1" applyProtection="1">
      <alignment horizontal="center" vertical="center" wrapText="1"/>
      <protection locked="0"/>
    </xf>
    <xf numFmtId="0" fontId="56" fillId="0" borderId="12" xfId="0" applyFont="1" applyBorder="1" applyAlignment="1">
      <alignment horizontal="left" vertical="center" wrapText="1"/>
    </xf>
    <xf numFmtId="9" fontId="19" fillId="0" borderId="9" xfId="0" applyNumberFormat="1" applyFont="1" applyBorder="1" applyAlignment="1">
      <alignment horizontal="left" vertical="center" wrapText="1"/>
    </xf>
    <xf numFmtId="168" fontId="6" fillId="0" borderId="12" xfId="0" applyNumberFormat="1" applyFont="1" applyBorder="1" applyAlignment="1">
      <alignment horizontal="center" vertical="center"/>
    </xf>
    <xf numFmtId="0" fontId="9" fillId="0" borderId="7" xfId="0" applyFont="1" applyBorder="1" applyAlignment="1">
      <alignment vertical="center" wrapText="1"/>
    </xf>
    <xf numFmtId="0" fontId="9" fillId="0" borderId="15" xfId="0" applyFont="1" applyBorder="1" applyAlignment="1" applyProtection="1">
      <alignment horizontal="center" vertical="center" wrapText="1"/>
      <protection locked="0"/>
    </xf>
    <xf numFmtId="10" fontId="6" fillId="0" borderId="9" xfId="0" applyNumberFormat="1" applyFont="1" applyBorder="1" applyAlignment="1" applyProtection="1">
      <alignment horizontal="center" vertical="center" wrapText="1"/>
      <protection locked="0"/>
    </xf>
    <xf numFmtId="0" fontId="6" fillId="0" borderId="21" xfId="0" applyFont="1" applyBorder="1" applyAlignment="1">
      <alignment horizontal="justify" vertical="center" wrapText="1"/>
    </xf>
    <xf numFmtId="0" fontId="5" fillId="0" borderId="29" xfId="0" applyFont="1" applyBorder="1" applyAlignment="1">
      <alignment vertical="center"/>
    </xf>
    <xf numFmtId="9" fontId="15" fillId="0" borderId="11" xfId="0" applyNumberFormat="1" applyFont="1" applyBorder="1" applyAlignment="1">
      <alignment horizontal="left" vertical="top" wrapText="1"/>
    </xf>
    <xf numFmtId="0" fontId="9" fillId="0" borderId="12" xfId="0" applyFont="1" applyBorder="1" applyAlignment="1">
      <alignment vertical="center" wrapText="1"/>
    </xf>
    <xf numFmtId="0" fontId="9" fillId="0" borderId="11" xfId="0" applyFont="1" applyBorder="1" applyAlignment="1">
      <alignment vertical="center" wrapText="1"/>
    </xf>
    <xf numFmtId="9" fontId="16" fillId="0" borderId="12" xfId="0" applyNumberFormat="1" applyFont="1" applyBorder="1" applyAlignment="1">
      <alignment horizontal="left" vertical="center" wrapText="1"/>
    </xf>
    <xf numFmtId="10" fontId="6" fillId="0" borderId="11" xfId="0" applyNumberFormat="1" applyFont="1" applyBorder="1" applyAlignment="1" applyProtection="1">
      <alignment horizontal="center" vertical="center" wrapText="1"/>
      <protection locked="0"/>
    </xf>
    <xf numFmtId="9" fontId="15" fillId="0" borderId="12" xfId="0" applyNumberFormat="1" applyFont="1" applyBorder="1" applyAlignment="1">
      <alignment horizontal="left" vertical="center" wrapText="1"/>
    </xf>
    <xf numFmtId="0" fontId="32" fillId="0" borderId="29" xfId="0" applyFont="1" applyBorder="1" applyAlignment="1">
      <alignment vertical="center"/>
    </xf>
    <xf numFmtId="0" fontId="16" fillId="0" borderId="12" xfId="0" applyFont="1" applyBorder="1" applyAlignment="1">
      <alignment horizontal="left" vertical="center" wrapText="1"/>
    </xf>
    <xf numFmtId="0" fontId="19" fillId="0" borderId="12" xfId="0" applyFont="1" applyBorder="1" applyAlignment="1">
      <alignment horizontal="justify" vertical="center" wrapText="1"/>
    </xf>
    <xf numFmtId="0" fontId="6" fillId="0" borderId="12" xfId="0" applyFont="1" applyBorder="1" applyAlignment="1">
      <alignment horizontal="center" vertical="center" wrapText="1" indent="1"/>
    </xf>
    <xf numFmtId="0" fontId="19" fillId="0" borderId="12" xfId="0" applyFont="1" applyBorder="1" applyAlignment="1">
      <alignment vertical="center"/>
    </xf>
    <xf numFmtId="0" fontId="19" fillId="0" borderId="12" xfId="0" applyFont="1" applyBorder="1" applyAlignment="1">
      <alignment vertical="center" wrapText="1"/>
    </xf>
    <xf numFmtId="0" fontId="25" fillId="0" borderId="12" xfId="0" applyFont="1" applyBorder="1" applyAlignment="1">
      <alignment horizontal="center" vertical="center" wrapText="1"/>
    </xf>
    <xf numFmtId="0" fontId="32" fillId="0" borderId="29" xfId="0" applyFont="1" applyBorder="1" applyAlignment="1">
      <alignment horizontal="left" vertical="center"/>
    </xf>
    <xf numFmtId="0" fontId="19" fillId="0" borderId="12" xfId="0" applyFont="1" applyBorder="1" applyAlignment="1">
      <alignment horizontal="center" vertical="center" wrapText="1"/>
    </xf>
    <xf numFmtId="9" fontId="16" fillId="0" borderId="11" xfId="0" applyNumberFormat="1" applyFont="1" applyBorder="1" applyAlignment="1">
      <alignment horizontal="center" vertical="center" wrapText="1"/>
    </xf>
    <xf numFmtId="0" fontId="5" fillId="0" borderId="15" xfId="0" applyFont="1" applyBorder="1" applyAlignment="1" applyProtection="1">
      <alignment horizontal="center" vertical="center"/>
      <protection locked="0"/>
    </xf>
    <xf numFmtId="9" fontId="16" fillId="0" borderId="11" xfId="0" applyNumberFormat="1" applyFont="1" applyBorder="1" applyAlignment="1">
      <alignment horizontal="left" vertical="center" wrapText="1"/>
    </xf>
    <xf numFmtId="9" fontId="19" fillId="0" borderId="12" xfId="0" applyNumberFormat="1" applyFont="1" applyBorder="1" applyAlignment="1">
      <alignment horizontal="justify" vertical="center" wrapText="1"/>
    </xf>
    <xf numFmtId="0" fontId="19" fillId="0" borderId="12" xfId="0" applyFont="1" applyBorder="1" applyAlignment="1">
      <alignment wrapText="1"/>
    </xf>
    <xf numFmtId="9" fontId="19" fillId="0" borderId="6" xfId="0" applyNumberFormat="1" applyFont="1" applyBorder="1" applyAlignment="1">
      <alignment wrapText="1"/>
    </xf>
    <xf numFmtId="9" fontId="19" fillId="0" borderId="6" xfId="0" applyNumberFormat="1" applyFont="1" applyBorder="1" applyAlignment="1">
      <alignment vertical="center" wrapText="1"/>
    </xf>
    <xf numFmtId="0" fontId="23" fillId="0" borderId="15" xfId="0" applyFont="1" applyBorder="1" applyAlignment="1" applyProtection="1">
      <alignment horizontal="center" vertical="center" wrapText="1"/>
      <protection locked="0"/>
    </xf>
    <xf numFmtId="0" fontId="19" fillId="0" borderId="9" xfId="0" applyFont="1" applyBorder="1" applyAlignment="1">
      <alignment vertical="center" wrapText="1"/>
    </xf>
    <xf numFmtId="0" fontId="24" fillId="0" borderId="15" xfId="0" applyFont="1" applyBorder="1" applyAlignment="1">
      <alignment horizontal="center" vertical="center" wrapText="1"/>
    </xf>
    <xf numFmtId="0" fontId="19" fillId="0" borderId="11" xfId="0" applyFont="1" applyBorder="1"/>
    <xf numFmtId="0" fontId="5" fillId="0" borderId="15" xfId="0" applyFont="1" applyBorder="1" applyAlignment="1">
      <alignment horizontal="center" vertical="center" wrapText="1"/>
    </xf>
    <xf numFmtId="9" fontId="19" fillId="0" borderId="9" xfId="0" applyNumberFormat="1" applyFont="1" applyBorder="1" applyAlignment="1">
      <alignment wrapText="1"/>
    </xf>
    <xf numFmtId="9" fontId="16" fillId="0" borderId="6" xfId="0" applyNumberFormat="1" applyFont="1" applyBorder="1" applyAlignment="1">
      <alignment horizontal="center" vertical="center" wrapText="1"/>
    </xf>
    <xf numFmtId="0" fontId="32" fillId="0" borderId="25" xfId="0" applyFont="1" applyBorder="1" applyAlignment="1">
      <alignment horizontal="left" vertical="center" wrapText="1"/>
    </xf>
    <xf numFmtId="9" fontId="19" fillId="0" borderId="9" xfId="0" applyNumberFormat="1" applyFont="1" applyBorder="1" applyAlignment="1">
      <alignment vertical="center" wrapText="1"/>
    </xf>
    <xf numFmtId="0" fontId="32" fillId="0" borderId="29" xfId="0" applyFont="1" applyBorder="1" applyAlignment="1">
      <alignment horizontal="left" vertical="center" wrapText="1"/>
    </xf>
    <xf numFmtId="0" fontId="25" fillId="0" borderId="13" xfId="0" applyFont="1" applyBorder="1" applyAlignment="1" applyProtection="1">
      <alignment horizontal="center" vertical="center" wrapText="1"/>
      <protection locked="0"/>
    </xf>
    <xf numFmtId="0" fontId="5" fillId="0" borderId="25" xfId="0" applyFont="1" applyBorder="1" applyAlignment="1">
      <alignment vertical="center"/>
    </xf>
    <xf numFmtId="0" fontId="6" fillId="0" borderId="6" xfId="0" applyFont="1" applyBorder="1" applyAlignment="1">
      <alignment horizontal="center" vertical="top" wrapText="1"/>
    </xf>
    <xf numFmtId="0" fontId="6" fillId="0" borderId="12" xfId="0" applyFont="1" applyBorder="1" applyAlignment="1">
      <alignment horizontal="center" vertical="top"/>
    </xf>
    <xf numFmtId="0" fontId="9" fillId="0" borderId="12" xfId="0" applyFont="1" applyBorder="1" applyAlignment="1" applyProtection="1">
      <alignment horizontal="center" vertical="center" wrapText="1"/>
      <protection locked="0"/>
    </xf>
    <xf numFmtId="0" fontId="6" fillId="0" borderId="12" xfId="0" applyFont="1" applyBorder="1" applyAlignment="1">
      <alignment horizontal="justify" vertical="top"/>
    </xf>
    <xf numFmtId="0" fontId="9" fillId="0" borderId="10" xfId="0" applyFont="1" applyBorder="1" applyAlignment="1" applyProtection="1">
      <alignment horizontal="center" vertical="center" wrapText="1"/>
      <protection locked="0"/>
    </xf>
    <xf numFmtId="0" fontId="5" fillId="0" borderId="39" xfId="0" applyFont="1" applyBorder="1" applyAlignment="1" applyProtection="1">
      <alignment horizontal="center" vertical="center" wrapText="1"/>
      <protection locked="0"/>
    </xf>
    <xf numFmtId="0" fontId="6" fillId="0" borderId="12" xfId="0" applyFont="1" applyBorder="1" applyAlignment="1">
      <alignment horizontal="center" vertical="top" wrapText="1"/>
    </xf>
    <xf numFmtId="0" fontId="6" fillId="0" borderId="29" xfId="0" applyFont="1" applyBorder="1" applyAlignment="1">
      <alignment vertical="center" wrapText="1"/>
    </xf>
    <xf numFmtId="9" fontId="16" fillId="0" borderId="12" xfId="0" applyNumberFormat="1" applyFont="1" applyBorder="1" applyAlignment="1">
      <alignment horizontal="justify" vertical="top" wrapText="1"/>
    </xf>
    <xf numFmtId="3" fontId="6" fillId="0" borderId="12" xfId="0" applyNumberFormat="1" applyFont="1" applyBorder="1" applyAlignment="1">
      <alignment horizontal="justify" vertical="center" wrapText="1"/>
    </xf>
    <xf numFmtId="0" fontId="75" fillId="0" borderId="12" xfId="0" applyFont="1" applyBorder="1" applyAlignment="1" applyProtection="1">
      <alignment horizontal="center" vertical="center" wrapText="1"/>
      <protection locked="0"/>
    </xf>
    <xf numFmtId="0" fontId="9" fillId="0" borderId="11" xfId="0" applyFont="1" applyBorder="1"/>
    <xf numFmtId="0" fontId="6" fillId="0" borderId="3" xfId="0" applyFont="1" applyBorder="1" applyAlignment="1">
      <alignment horizontal="center" vertical="center" wrapText="1"/>
    </xf>
    <xf numFmtId="0" fontId="16" fillId="0" borderId="6" xfId="0" applyFont="1" applyBorder="1" applyAlignment="1">
      <alignment horizontal="justify" vertical="top" wrapText="1"/>
    </xf>
    <xf numFmtId="0" fontId="19" fillId="0" borderId="6" xfId="0" applyFont="1" applyBorder="1" applyAlignment="1">
      <alignment horizontal="justify" vertical="top" wrapText="1"/>
    </xf>
    <xf numFmtId="0" fontId="16" fillId="0" borderId="15" xfId="0" applyFont="1" applyBorder="1" applyAlignment="1" applyProtection="1">
      <alignment horizontal="center" vertical="center" wrapText="1"/>
      <protection locked="0"/>
    </xf>
    <xf numFmtId="165" fontId="16" fillId="0" borderId="12" xfId="0" applyNumberFormat="1" applyFont="1" applyBorder="1" applyAlignment="1">
      <alignment horizontal="center" vertical="center" wrapText="1"/>
    </xf>
    <xf numFmtId="10" fontId="15" fillId="0" borderId="15" xfId="0" applyNumberFormat="1" applyFont="1" applyBorder="1" applyAlignment="1" applyProtection="1">
      <alignment horizontal="center" vertical="center" wrapText="1"/>
      <protection locked="0"/>
    </xf>
    <xf numFmtId="0" fontId="6" fillId="0" borderId="29" xfId="0" applyFont="1" applyBorder="1" applyAlignment="1">
      <alignment horizontal="left" vertical="center" wrapText="1"/>
    </xf>
    <xf numFmtId="0" fontId="57" fillId="0" borderId="12"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40" xfId="0" applyFont="1" applyBorder="1" applyAlignment="1">
      <alignment horizontal="justify" vertical="center" wrapText="1"/>
    </xf>
    <xf numFmtId="0" fontId="6" fillId="0" borderId="18" xfId="0" applyFont="1" applyBorder="1" applyAlignment="1">
      <alignment horizontal="center" vertical="center" wrapText="1"/>
    </xf>
    <xf numFmtId="0" fontId="6" fillId="0" borderId="20" xfId="0" applyFont="1" applyBorder="1" applyAlignment="1">
      <alignment horizontal="justify" vertical="center" wrapText="1"/>
    </xf>
    <xf numFmtId="0" fontId="6" fillId="0" borderId="18" xfId="0" applyFont="1" applyBorder="1" applyAlignment="1">
      <alignment horizontal="left" vertical="center" wrapText="1"/>
    </xf>
    <xf numFmtId="9" fontId="6" fillId="0" borderId="18" xfId="0" applyNumberFormat="1" applyFont="1" applyBorder="1" applyAlignment="1">
      <alignment horizontal="left" vertical="center" wrapText="1"/>
    </xf>
    <xf numFmtId="10" fontId="6" fillId="0" borderId="18" xfId="0" applyNumberFormat="1" applyFont="1" applyBorder="1" applyAlignment="1">
      <alignment horizontal="justify" vertical="center" wrapText="1"/>
    </xf>
    <xf numFmtId="9" fontId="6" fillId="0" borderId="18" xfId="0" applyNumberFormat="1" applyFont="1" applyBorder="1" applyAlignment="1">
      <alignment horizontal="justify" vertical="center" wrapText="1"/>
    </xf>
    <xf numFmtId="10" fontId="9" fillId="0" borderId="36" xfId="0" applyNumberFormat="1" applyFont="1" applyBorder="1" applyAlignment="1">
      <alignment horizontal="center" vertical="center" wrapText="1"/>
    </xf>
    <xf numFmtId="0" fontId="6" fillId="0" borderId="18" xfId="0" applyFont="1" applyBorder="1" applyAlignment="1">
      <alignment horizontal="justify" vertical="center"/>
    </xf>
    <xf numFmtId="0" fontId="52" fillId="13" borderId="4" xfId="0" applyFont="1" applyFill="1" applyBorder="1" applyAlignment="1">
      <alignment horizontal="center" vertical="center" wrapText="1"/>
    </xf>
    <xf numFmtId="0" fontId="6" fillId="0" borderId="7" xfId="0" applyFont="1" applyBorder="1" applyAlignment="1">
      <alignment horizontal="justify" vertical="center"/>
    </xf>
    <xf numFmtId="0" fontId="6" fillId="0" borderId="4" xfId="0" applyFont="1" applyBorder="1" applyAlignment="1">
      <alignment horizontal="justify" vertical="top"/>
    </xf>
    <xf numFmtId="0" fontId="6" fillId="0" borderId="42" xfId="0" applyFont="1" applyBorder="1" applyAlignment="1">
      <alignment horizontal="justify" vertical="center"/>
    </xf>
    <xf numFmtId="14" fontId="6" fillId="0" borderId="12" xfId="0" applyNumberFormat="1" applyFont="1" applyBorder="1" applyAlignment="1">
      <alignment horizontal="center" vertical="center" wrapText="1"/>
    </xf>
    <xf numFmtId="0" fontId="5" fillId="0" borderId="12" xfId="0" applyFont="1" applyBorder="1" applyAlignment="1">
      <alignment wrapText="1"/>
    </xf>
    <xf numFmtId="9" fontId="19" fillId="0" borderId="12" xfId="0" applyNumberFormat="1" applyFont="1" applyBorder="1" applyAlignment="1">
      <alignment horizontal="left" vertical="center" wrapText="1"/>
    </xf>
    <xf numFmtId="0" fontId="5" fillId="0" borderId="12" xfId="0" applyFont="1" applyBorder="1" applyAlignment="1">
      <alignment vertical="top" wrapText="1"/>
    </xf>
    <xf numFmtId="0" fontId="5" fillId="0" borderId="12" xfId="0" applyFont="1" applyBorder="1" applyAlignment="1">
      <alignment horizontal="left" vertical="center" wrapText="1"/>
    </xf>
    <xf numFmtId="0" fontId="32" fillId="0" borderId="0" xfId="0" applyFont="1" applyAlignment="1">
      <alignment wrapText="1"/>
    </xf>
    <xf numFmtId="0" fontId="48" fillId="0" borderId="0" xfId="0" applyFont="1" applyAlignment="1">
      <alignment horizontal="center" vertical="center" wrapText="1"/>
    </xf>
    <xf numFmtId="0" fontId="7" fillId="0" borderId="0" xfId="0" applyFont="1" applyAlignment="1">
      <alignment wrapText="1"/>
    </xf>
    <xf numFmtId="0" fontId="24" fillId="0" borderId="0" xfId="0" applyFont="1" applyAlignment="1">
      <alignment wrapText="1"/>
    </xf>
    <xf numFmtId="0" fontId="50" fillId="0" borderId="0" xfId="0" applyFont="1" applyAlignment="1">
      <alignment horizontal="center" vertical="center" wrapText="1"/>
    </xf>
    <xf numFmtId="14" fontId="5" fillId="0" borderId="12" xfId="0" applyNumberFormat="1" applyFont="1" applyBorder="1" applyAlignment="1">
      <alignment wrapText="1"/>
    </xf>
    <xf numFmtId="0" fontId="5" fillId="0" borderId="12" xfId="0" applyFont="1" applyBorder="1" applyAlignment="1">
      <alignment horizontal="center" vertical="center" wrapText="1"/>
    </xf>
    <xf numFmtId="1" fontId="5" fillId="0" borderId="12" xfId="0" applyNumberFormat="1" applyFont="1" applyBorder="1" applyAlignment="1">
      <alignment wrapText="1"/>
    </xf>
    <xf numFmtId="0" fontId="32" fillId="0" borderId="12" xfId="0" applyFont="1" applyBorder="1" applyAlignment="1">
      <alignment wrapText="1"/>
    </xf>
    <xf numFmtId="0" fontId="32" fillId="0" borderId="12" xfId="0" applyFont="1" applyBorder="1" applyAlignment="1">
      <alignment vertical="center" wrapText="1"/>
    </xf>
    <xf numFmtId="0" fontId="32" fillId="0" borderId="12" xfId="0" applyFont="1" applyBorder="1" applyAlignment="1">
      <alignment horizontal="center" vertical="center" wrapText="1"/>
    </xf>
    <xf numFmtId="14" fontId="6" fillId="0" borderId="12" xfId="0" applyNumberFormat="1" applyFont="1" applyBorder="1" applyAlignment="1">
      <alignment horizontal="justify" vertical="center" wrapText="1"/>
    </xf>
    <xf numFmtId="1" fontId="5" fillId="0" borderId="12" xfId="0" applyNumberFormat="1" applyFont="1" applyBorder="1" applyAlignment="1">
      <alignment horizontal="center" vertical="center" wrapText="1"/>
    </xf>
    <xf numFmtId="14" fontId="5" fillId="0" borderId="12" xfId="0" applyNumberFormat="1" applyFont="1" applyBorder="1" applyAlignment="1">
      <alignment horizontal="center" vertical="center" wrapText="1"/>
    </xf>
    <xf numFmtId="9" fontId="6" fillId="14" borderId="11" xfId="3" applyFont="1" applyFill="1" applyBorder="1" applyAlignment="1">
      <alignment horizontal="center" vertical="center"/>
    </xf>
    <xf numFmtId="0" fontId="5" fillId="0" borderId="0" xfId="0" applyFont="1" applyAlignment="1">
      <alignment horizontal="center"/>
    </xf>
    <xf numFmtId="0" fontId="78" fillId="0" borderId="0" xfId="0" applyFont="1" applyAlignment="1">
      <alignment horizontal="center" vertical="center"/>
    </xf>
    <xf numFmtId="0" fontId="65" fillId="13" borderId="12" xfId="0" applyFont="1" applyFill="1" applyBorder="1" applyAlignment="1">
      <alignment vertical="center" wrapText="1"/>
    </xf>
    <xf numFmtId="9" fontId="19" fillId="0" borderId="12" xfId="0" applyNumberFormat="1" applyFont="1" applyBorder="1" applyAlignment="1">
      <alignment horizontal="left" vertical="top" wrapText="1"/>
    </xf>
    <xf numFmtId="3" fontId="56" fillId="0" borderId="29" xfId="0" applyNumberFormat="1" applyFont="1" applyBorder="1" applyAlignment="1">
      <alignment horizontal="center" vertical="center"/>
    </xf>
    <xf numFmtId="10" fontId="56" fillId="0" borderId="25" xfId="0" applyNumberFormat="1" applyFont="1" applyBorder="1" applyAlignment="1">
      <alignment horizontal="center" vertical="center"/>
    </xf>
    <xf numFmtId="0" fontId="77" fillId="13" borderId="12" xfId="0" applyFont="1" applyFill="1" applyBorder="1" applyAlignment="1">
      <alignment horizontal="center" vertical="center" wrapText="1"/>
    </xf>
    <xf numFmtId="0" fontId="19" fillId="0" borderId="11" xfId="0" applyFont="1" applyBorder="1" applyAlignment="1">
      <alignment horizontal="left" vertical="center" wrapText="1"/>
    </xf>
    <xf numFmtId="0" fontId="19" fillId="0" borderId="6" xfId="0" applyFont="1" applyBorder="1" applyAlignment="1">
      <alignment horizontal="left" wrapText="1"/>
    </xf>
    <xf numFmtId="0" fontId="19" fillId="0" borderId="11" xfId="0" applyFont="1" applyBorder="1" applyAlignment="1">
      <alignment horizontal="left" wrapText="1"/>
    </xf>
    <xf numFmtId="10" fontId="6" fillId="0" borderId="6" xfId="0" applyNumberFormat="1" applyFont="1" applyBorder="1" applyAlignment="1">
      <alignment horizontal="center" vertical="center" wrapText="1"/>
    </xf>
    <xf numFmtId="170" fontId="15" fillId="0" borderId="12" xfId="3" applyNumberFormat="1" applyFont="1" applyFill="1" applyBorder="1" applyAlignment="1">
      <alignment horizontal="center" vertical="center" wrapText="1"/>
    </xf>
    <xf numFmtId="1" fontId="6" fillId="0" borderId="6" xfId="3" applyNumberFormat="1" applyFont="1" applyFill="1" applyBorder="1" applyAlignment="1" applyProtection="1">
      <alignment horizontal="center" vertical="center"/>
    </xf>
    <xf numFmtId="10" fontId="6" fillId="14" borderId="11" xfId="3" applyNumberFormat="1" applyFont="1" applyFill="1" applyBorder="1" applyAlignment="1">
      <alignment horizontal="center" vertical="center"/>
    </xf>
    <xf numFmtId="10" fontId="8" fillId="0" borderId="12" xfId="0" applyNumberFormat="1" applyFont="1" applyBorder="1" applyAlignment="1">
      <alignment horizontal="center" vertical="center"/>
    </xf>
    <xf numFmtId="9" fontId="6" fillId="14" borderId="15" xfId="0" applyNumberFormat="1" applyFont="1" applyFill="1" applyBorder="1" applyAlignment="1">
      <alignment horizontal="center" vertical="center" wrapText="1"/>
    </xf>
    <xf numFmtId="0" fontId="78" fillId="0" borderId="29" xfId="0" applyFont="1" applyBorder="1" applyAlignment="1">
      <alignment horizontal="center" vertical="center"/>
    </xf>
    <xf numFmtId="9" fontId="8" fillId="0" borderId="29" xfId="3" applyFont="1" applyFill="1" applyBorder="1" applyAlignment="1" applyProtection="1">
      <alignment horizontal="center" vertical="center"/>
    </xf>
    <xf numFmtId="0" fontId="15" fillId="0" borderId="29" xfId="0" applyFont="1" applyBorder="1" applyAlignment="1">
      <alignment horizontal="center" vertical="center"/>
    </xf>
    <xf numFmtId="0" fontId="15" fillId="0" borderId="29" xfId="0" applyFont="1" applyBorder="1" applyAlignment="1">
      <alignment horizontal="center" vertical="center" wrapText="1"/>
    </xf>
    <xf numFmtId="9" fontId="15" fillId="0" borderId="4" xfId="0" applyNumberFormat="1" applyFont="1" applyBorder="1" applyAlignment="1" applyProtection="1">
      <alignment horizontal="center" vertical="center"/>
      <protection locked="0"/>
    </xf>
    <xf numFmtId="0" fontId="15" fillId="0" borderId="4" xfId="0" applyFont="1" applyBorder="1" applyAlignment="1" applyProtection="1">
      <alignment horizontal="center" vertical="center"/>
      <protection locked="0"/>
    </xf>
    <xf numFmtId="0" fontId="15" fillId="0" borderId="43" xfId="0" applyFont="1" applyBorder="1" applyAlignment="1" applyProtection="1">
      <alignment horizontal="center" vertical="center" wrapText="1"/>
      <protection locked="0"/>
    </xf>
    <xf numFmtId="10" fontId="15" fillId="0" borderId="4" xfId="0" applyNumberFormat="1" applyFont="1" applyBorder="1" applyAlignment="1" applyProtection="1">
      <alignment horizontal="center" vertical="center"/>
      <protection locked="0"/>
    </xf>
    <xf numFmtId="9" fontId="6" fillId="0" borderId="4" xfId="0" applyNumberFormat="1" applyFont="1" applyBorder="1" applyAlignment="1">
      <alignment horizontal="center" vertical="center"/>
    </xf>
    <xf numFmtId="9" fontId="6" fillId="14" borderId="6" xfId="0" applyNumberFormat="1" applyFont="1" applyFill="1" applyBorder="1" applyAlignment="1">
      <alignment horizontal="center" vertical="center"/>
    </xf>
    <xf numFmtId="9" fontId="8" fillId="0" borderId="10" xfId="3" applyFont="1" applyFill="1" applyBorder="1" applyAlignment="1" applyProtection="1">
      <alignment horizontal="center" vertical="center"/>
    </xf>
    <xf numFmtId="9" fontId="8" fillId="0" borderId="11" xfId="3" applyFont="1" applyFill="1" applyBorder="1" applyAlignment="1" applyProtection="1">
      <alignment horizontal="center" vertical="center" wrapText="1"/>
    </xf>
    <xf numFmtId="14" fontId="65" fillId="13" borderId="12" xfId="0" applyNumberFormat="1" applyFont="1" applyFill="1" applyBorder="1" applyAlignment="1">
      <alignment horizontal="center" vertical="center" wrapText="1"/>
    </xf>
    <xf numFmtId="0" fontId="76" fillId="13" borderId="12" xfId="0" applyFont="1" applyFill="1" applyBorder="1" applyAlignment="1">
      <alignment horizontal="center" vertical="center" wrapText="1"/>
    </xf>
    <xf numFmtId="0" fontId="53" fillId="0" borderId="12" xfId="0" applyFont="1" applyBorder="1" applyAlignment="1">
      <alignment horizontal="center" vertical="center" wrapText="1"/>
    </xf>
    <xf numFmtId="0" fontId="65" fillId="0" borderId="12" xfId="0" applyFont="1" applyBorder="1" applyAlignment="1">
      <alignment horizontal="center" wrapText="1"/>
    </xf>
    <xf numFmtId="0" fontId="24" fillId="0" borderId="0" xfId="0" applyFont="1" applyAlignment="1">
      <alignment horizontal="center"/>
    </xf>
    <xf numFmtId="0" fontId="54" fillId="0" borderId="11" xfId="0" applyFont="1" applyBorder="1" applyAlignment="1">
      <alignment horizontal="justify" vertical="center" wrapText="1"/>
    </xf>
    <xf numFmtId="9" fontId="74" fillId="0" borderId="25" xfId="0" applyNumberFormat="1" applyFont="1" applyBorder="1" applyAlignment="1" applyProtection="1">
      <alignment horizontal="center" vertical="center"/>
      <protection locked="0"/>
    </xf>
    <xf numFmtId="165" fontId="16" fillId="0" borderId="12" xfId="0" applyNumberFormat="1" applyFont="1" applyBorder="1" applyAlignment="1" applyProtection="1">
      <alignment horizontal="center" vertical="center"/>
      <protection locked="0"/>
    </xf>
    <xf numFmtId="10" fontId="74" fillId="0" borderId="29" xfId="0" applyNumberFormat="1" applyFont="1" applyBorder="1" applyAlignment="1" applyProtection="1">
      <alignment horizontal="center" vertical="center"/>
      <protection locked="0"/>
    </xf>
    <xf numFmtId="10" fontId="74" fillId="0" borderId="31" xfId="0" applyNumberFormat="1" applyFont="1" applyBorder="1" applyAlignment="1" applyProtection="1">
      <alignment horizontal="center" vertical="center"/>
      <protection locked="0"/>
    </xf>
    <xf numFmtId="10" fontId="14" fillId="0" borderId="12" xfId="0" applyNumberFormat="1" applyFont="1" applyBorder="1" applyAlignment="1">
      <alignment horizontal="center" vertical="center" wrapText="1"/>
    </xf>
    <xf numFmtId="1" fontId="0" fillId="0" borderId="12" xfId="0" applyNumberFormat="1" applyBorder="1" applyAlignment="1">
      <alignment wrapText="1"/>
    </xf>
    <xf numFmtId="9" fontId="9" fillId="0" borderId="15" xfId="0" applyNumberFormat="1" applyFont="1" applyBorder="1" applyAlignment="1" applyProtection="1">
      <alignment horizontal="center" vertical="center" wrapText="1"/>
      <protection locked="0"/>
    </xf>
    <xf numFmtId="9" fontId="6" fillId="0" borderId="11" xfId="3" applyFont="1" applyFill="1" applyBorder="1" applyAlignment="1" applyProtection="1">
      <alignment horizontal="center" vertical="center"/>
    </xf>
    <xf numFmtId="10" fontId="74" fillId="0" borderId="31" xfId="0" applyNumberFormat="1" applyFont="1" applyBorder="1" applyAlignment="1">
      <alignment horizontal="center" vertical="center"/>
    </xf>
    <xf numFmtId="9" fontId="16" fillId="0" borderId="15" xfId="0" applyNumberFormat="1" applyFont="1" applyBorder="1" applyAlignment="1" applyProtection="1">
      <alignment horizontal="center" vertical="center" wrapText="1"/>
      <protection locked="0"/>
    </xf>
    <xf numFmtId="0" fontId="80" fillId="0" borderId="12" xfId="0" applyFont="1" applyBorder="1" applyAlignment="1">
      <alignment horizontal="justify" vertical="center" wrapText="1"/>
    </xf>
    <xf numFmtId="9" fontId="15" fillId="0" borderId="15" xfId="3" applyFont="1" applyBorder="1" applyAlignment="1" applyProtection="1">
      <alignment horizontal="center" vertical="center" wrapText="1"/>
      <protection locked="0"/>
    </xf>
    <xf numFmtId="10" fontId="6" fillId="0" borderId="12" xfId="3" applyNumberFormat="1" applyFont="1" applyBorder="1" applyAlignment="1">
      <alignment horizontal="center" vertical="center" wrapText="1"/>
    </xf>
    <xf numFmtId="9" fontId="6" fillId="0" borderId="12" xfId="3" applyFont="1" applyBorder="1" applyAlignment="1">
      <alignment horizontal="justify" vertical="center" wrapText="1"/>
    </xf>
    <xf numFmtId="10" fontId="6" fillId="0" borderId="12" xfId="3" applyNumberFormat="1" applyFont="1" applyBorder="1" applyAlignment="1">
      <alignment horizontal="justify" vertical="center" wrapText="1"/>
    </xf>
    <xf numFmtId="9" fontId="6" fillId="0" borderId="12" xfId="3" applyFont="1" applyBorder="1" applyAlignment="1">
      <alignment horizontal="center" vertical="center" wrapText="1"/>
    </xf>
    <xf numFmtId="9" fontId="6" fillId="0" borderId="6" xfId="3" applyFont="1" applyBorder="1" applyAlignment="1">
      <alignment horizontal="center" vertical="center" wrapText="1"/>
    </xf>
    <xf numFmtId="9" fontId="6" fillId="0" borderId="12" xfId="3" applyFont="1" applyBorder="1" applyAlignment="1">
      <alignment horizontal="center" vertical="center"/>
    </xf>
    <xf numFmtId="0" fontId="9" fillId="0" borderId="11" xfId="0" applyFont="1" applyBorder="1" applyAlignment="1">
      <alignment wrapText="1"/>
    </xf>
    <xf numFmtId="0" fontId="9" fillId="0" borderId="12" xfId="0" applyFont="1" applyBorder="1" applyAlignment="1">
      <alignment horizontal="center" vertical="top" wrapText="1"/>
    </xf>
    <xf numFmtId="9" fontId="25" fillId="0" borderId="15" xfId="0" applyNumberFormat="1" applyFont="1" applyBorder="1" applyAlignment="1" applyProtection="1">
      <alignment horizontal="center" vertical="center" wrapText="1"/>
      <protection locked="0"/>
    </xf>
    <xf numFmtId="0" fontId="50" fillId="13" borderId="12" xfId="0" applyFont="1" applyFill="1" applyBorder="1" applyAlignment="1">
      <alignment horizontal="center" vertical="center" wrapText="1" indent="2"/>
    </xf>
    <xf numFmtId="0" fontId="5" fillId="0" borderId="0" xfId="0" applyFont="1" applyAlignment="1">
      <alignment horizontal="center" indent="2"/>
    </xf>
    <xf numFmtId="9" fontId="8" fillId="14" borderId="11" xfId="3" applyFont="1" applyFill="1" applyBorder="1" applyAlignment="1">
      <alignment horizontal="center" vertical="center"/>
    </xf>
    <xf numFmtId="10" fontId="55" fillId="14" borderId="11" xfId="0" applyNumberFormat="1" applyFont="1" applyFill="1" applyBorder="1" applyAlignment="1">
      <alignment horizontal="center" vertical="center" wrapText="1" indent="1"/>
    </xf>
    <xf numFmtId="9" fontId="6" fillId="14" borderId="12" xfId="0" applyNumberFormat="1" applyFont="1" applyFill="1" applyBorder="1" applyAlignment="1">
      <alignment horizontal="center" vertical="center" indent="1"/>
    </xf>
    <xf numFmtId="0" fontId="6" fillId="14" borderId="12" xfId="0" applyFont="1" applyFill="1" applyBorder="1" applyAlignment="1">
      <alignment horizontal="center" vertical="center" indent="1"/>
    </xf>
    <xf numFmtId="9" fontId="6" fillId="14" borderId="6" xfId="0" applyNumberFormat="1" applyFont="1" applyFill="1" applyBorder="1" applyAlignment="1">
      <alignment horizontal="center" vertical="center" indent="1"/>
    </xf>
    <xf numFmtId="0" fontId="6" fillId="14" borderId="6" xfId="0" applyFont="1" applyFill="1" applyBorder="1" applyAlignment="1">
      <alignment horizontal="center" vertical="center" indent="1"/>
    </xf>
    <xf numFmtId="169" fontId="6" fillId="14" borderId="12" xfId="0" applyNumberFormat="1" applyFont="1" applyFill="1" applyBorder="1" applyAlignment="1">
      <alignment horizontal="center" vertical="center" indent="1"/>
    </xf>
    <xf numFmtId="10" fontId="6" fillId="14" borderId="12" xfId="0" applyNumberFormat="1" applyFont="1" applyFill="1" applyBorder="1" applyAlignment="1">
      <alignment horizontal="center" vertical="center" indent="1"/>
    </xf>
    <xf numFmtId="9" fontId="8" fillId="14" borderId="12" xfId="0" applyNumberFormat="1" applyFont="1" applyFill="1" applyBorder="1" applyAlignment="1">
      <alignment horizontal="center" vertical="center" indent="1"/>
    </xf>
    <xf numFmtId="9" fontId="8" fillId="14" borderId="11" xfId="3" applyFont="1" applyFill="1" applyBorder="1" applyAlignment="1">
      <alignment horizontal="center" vertical="center" indent="1"/>
    </xf>
    <xf numFmtId="0" fontId="8" fillId="14" borderId="12" xfId="0" applyFont="1" applyFill="1" applyBorder="1" applyAlignment="1">
      <alignment horizontal="center" vertical="center" indent="1"/>
    </xf>
    <xf numFmtId="0" fontId="6" fillId="14" borderId="12" xfId="0" applyFont="1" applyFill="1" applyBorder="1" applyAlignment="1">
      <alignment horizontal="center" vertical="center" indent="3"/>
    </xf>
    <xf numFmtId="9" fontId="6" fillId="14" borderId="12" xfId="0" applyNumberFormat="1" applyFont="1" applyFill="1" applyBorder="1" applyAlignment="1">
      <alignment horizontal="center" vertical="center" indent="3"/>
    </xf>
    <xf numFmtId="0" fontId="5" fillId="14" borderId="15" xfId="0" applyFont="1" applyFill="1" applyBorder="1" applyAlignment="1">
      <alignment horizontal="center" vertical="center" wrapText="1" indent="3"/>
    </xf>
    <xf numFmtId="2" fontId="6" fillId="14" borderId="12" xfId="0" applyNumberFormat="1" applyFont="1" applyFill="1" applyBorder="1" applyAlignment="1">
      <alignment horizontal="center" vertical="center" indent="1"/>
    </xf>
    <xf numFmtId="9" fontId="6" fillId="14" borderId="12" xfId="3" applyFont="1" applyFill="1" applyBorder="1" applyAlignment="1">
      <alignment horizontal="center" vertical="center" indent="1"/>
    </xf>
    <xf numFmtId="3" fontId="6" fillId="14" borderId="12" xfId="0" applyNumberFormat="1" applyFont="1" applyFill="1" applyBorder="1" applyAlignment="1">
      <alignment horizontal="center" vertical="center" indent="1"/>
    </xf>
    <xf numFmtId="9" fontId="6" fillId="14" borderId="12" xfId="0" applyNumberFormat="1" applyFont="1" applyFill="1" applyBorder="1" applyAlignment="1">
      <alignment horizontal="center" vertical="center" wrapText="1" indent="3"/>
    </xf>
    <xf numFmtId="0" fontId="15" fillId="14" borderId="15" xfId="0" applyFont="1" applyFill="1" applyBorder="1" applyAlignment="1">
      <alignment horizontal="center" vertical="center" wrapText="1" indent="3"/>
    </xf>
    <xf numFmtId="170" fontId="6" fillId="14" borderId="12" xfId="0" applyNumberFormat="1" applyFont="1" applyFill="1" applyBorder="1" applyAlignment="1">
      <alignment horizontal="center" vertical="center" indent="3"/>
    </xf>
    <xf numFmtId="1" fontId="6" fillId="14" borderId="12" xfId="0" applyNumberFormat="1" applyFont="1" applyFill="1" applyBorder="1" applyAlignment="1">
      <alignment horizontal="center" vertical="center" indent="3"/>
    </xf>
    <xf numFmtId="2" fontId="6" fillId="14" borderId="12" xfId="0" applyNumberFormat="1" applyFont="1" applyFill="1" applyBorder="1" applyAlignment="1">
      <alignment horizontal="center" vertical="center" indent="3"/>
    </xf>
    <xf numFmtId="10" fontId="6" fillId="14" borderId="12" xfId="3" applyNumberFormat="1" applyFont="1" applyFill="1" applyBorder="1" applyAlignment="1">
      <alignment horizontal="center" vertical="center" indent="1"/>
    </xf>
    <xf numFmtId="2" fontId="6" fillId="14" borderId="12" xfId="3" applyNumberFormat="1" applyFont="1" applyFill="1" applyBorder="1" applyAlignment="1">
      <alignment horizontal="center" vertical="center" indent="1"/>
    </xf>
    <xf numFmtId="10" fontId="6" fillId="14" borderId="18" xfId="0" applyNumberFormat="1" applyFont="1" applyFill="1" applyBorder="1" applyAlignment="1">
      <alignment horizontal="center" vertical="center" indent="1"/>
    </xf>
    <xf numFmtId="10" fontId="55" fillId="14" borderId="11" xfId="0" applyNumberFormat="1" applyFont="1" applyFill="1" applyBorder="1" applyAlignment="1">
      <alignment horizontal="center" vertical="center" wrapText="1"/>
    </xf>
    <xf numFmtId="0" fontId="6" fillId="14" borderId="11" xfId="0" applyFont="1" applyFill="1" applyBorder="1" applyAlignment="1">
      <alignment horizontal="justify" vertical="center" wrapText="1"/>
    </xf>
    <xf numFmtId="0" fontId="6" fillId="14" borderId="12" xfId="0" applyFont="1" applyFill="1" applyBorder="1" applyAlignment="1">
      <alignment horizontal="justify" vertical="center" wrapText="1"/>
    </xf>
    <xf numFmtId="0" fontId="16" fillId="14" borderId="4" xfId="0" applyFont="1" applyFill="1" applyBorder="1" applyAlignment="1">
      <alignment horizontal="justify" vertical="center" wrapText="1"/>
    </xf>
    <xf numFmtId="0" fontId="6" fillId="14" borderId="4" xfId="0" applyFont="1" applyFill="1" applyBorder="1" applyAlignment="1">
      <alignment horizontal="justify" vertical="center" wrapText="1"/>
    </xf>
    <xf numFmtId="0" fontId="6" fillId="14" borderId="18" xfId="0" applyFont="1" applyFill="1" applyBorder="1" applyAlignment="1">
      <alignment horizontal="justify" vertical="center" wrapText="1"/>
    </xf>
    <xf numFmtId="0" fontId="16" fillId="14" borderId="4" xfId="0" applyFont="1" applyFill="1" applyBorder="1" applyAlignment="1">
      <alignment horizontal="center" vertical="center" wrapText="1"/>
    </xf>
    <xf numFmtId="0" fontId="6" fillId="14" borderId="4" xfId="0" applyFont="1" applyFill="1" applyBorder="1" applyAlignment="1">
      <alignment horizontal="justify" vertical="top" wrapText="1"/>
    </xf>
    <xf numFmtId="0" fontId="5" fillId="0" borderId="12" xfId="0" applyFont="1" applyBorder="1"/>
    <xf numFmtId="0" fontId="32" fillId="0" borderId="12" xfId="0" applyFont="1" applyBorder="1"/>
    <xf numFmtId="0" fontId="32" fillId="0" borderId="12" xfId="0" applyFont="1" applyBorder="1" applyAlignment="1">
      <alignment vertical="center"/>
    </xf>
    <xf numFmtId="0" fontId="32" fillId="0" borderId="12" xfId="0" applyFont="1" applyBorder="1" applyAlignment="1">
      <alignment horizontal="center" vertical="center"/>
    </xf>
    <xf numFmtId="0" fontId="5" fillId="0" borderId="12" xfId="0" applyFont="1" applyBorder="1" applyAlignment="1">
      <alignment vertical="top"/>
    </xf>
    <xf numFmtId="0" fontId="6" fillId="16" borderId="12" xfId="0" applyFont="1" applyFill="1" applyBorder="1" applyAlignment="1">
      <alignment horizontal="justify" vertical="center" wrapText="1"/>
    </xf>
    <xf numFmtId="0" fontId="6" fillId="15" borderId="12" xfId="0" applyFont="1" applyFill="1" applyBorder="1" applyAlignment="1">
      <alignment horizontal="justify" vertical="center" wrapText="1"/>
    </xf>
    <xf numFmtId="0" fontId="15" fillId="15" borderId="12" xfId="0" applyFont="1" applyFill="1" applyBorder="1" applyAlignment="1">
      <alignment wrapText="1"/>
    </xf>
    <xf numFmtId="0" fontId="6" fillId="15" borderId="12" xfId="0" applyFont="1" applyFill="1" applyBorder="1" applyAlignment="1">
      <alignment vertical="center" wrapText="1"/>
    </xf>
    <xf numFmtId="0" fontId="15" fillId="15" borderId="12" xfId="0" applyFont="1" applyFill="1" applyBorder="1" applyAlignment="1">
      <alignment vertical="center" wrapText="1"/>
    </xf>
    <xf numFmtId="0" fontId="16" fillId="15" borderId="12" xfId="0" applyFont="1" applyFill="1" applyBorder="1" applyAlignment="1">
      <alignment wrapText="1"/>
    </xf>
    <xf numFmtId="0" fontId="24" fillId="0" borderId="12" xfId="0" applyFont="1" applyBorder="1" applyAlignment="1">
      <alignment horizontal="center" vertical="center"/>
    </xf>
    <xf numFmtId="0" fontId="32" fillId="0" borderId="4" xfId="0" applyFont="1" applyBorder="1" applyAlignment="1">
      <alignment horizontal="center"/>
    </xf>
    <xf numFmtId="0" fontId="32" fillId="0" borderId="6" xfId="0" applyFont="1" applyBorder="1" applyAlignment="1">
      <alignment horizontal="center"/>
    </xf>
    <xf numFmtId="0" fontId="32" fillId="0" borderId="5" xfId="0" applyFont="1" applyBorder="1" applyAlignment="1">
      <alignment horizontal="center"/>
    </xf>
    <xf numFmtId="164" fontId="72" fillId="0" borderId="4" xfId="0" applyNumberFormat="1" applyFont="1" applyBorder="1" applyAlignment="1">
      <alignment horizontal="center" vertical="center"/>
    </xf>
    <xf numFmtId="164" fontId="72" fillId="0" borderId="6" xfId="0" applyNumberFormat="1" applyFont="1" applyBorder="1" applyAlignment="1">
      <alignment horizontal="center" vertical="center"/>
    </xf>
    <xf numFmtId="0" fontId="50" fillId="13" borderId="4" xfId="0" applyFont="1" applyFill="1" applyBorder="1" applyAlignment="1">
      <alignment horizontal="center" vertical="center" wrapText="1"/>
    </xf>
    <xf numFmtId="0" fontId="50" fillId="13" borderId="5" xfId="0" applyFont="1" applyFill="1" applyBorder="1" applyAlignment="1">
      <alignment horizontal="center" vertical="center" wrapText="1"/>
    </xf>
    <xf numFmtId="0" fontId="50" fillId="13" borderId="6" xfId="0" applyFont="1" applyFill="1" applyBorder="1" applyAlignment="1">
      <alignment horizontal="center" vertical="center" wrapText="1"/>
    </xf>
    <xf numFmtId="0" fontId="65" fillId="13" borderId="4" xfId="0" applyFont="1" applyFill="1" applyBorder="1" applyAlignment="1">
      <alignment horizontal="center" vertical="center" wrapText="1"/>
    </xf>
    <xf numFmtId="0" fontId="65" fillId="13" borderId="6" xfId="0" applyFont="1" applyFill="1" applyBorder="1" applyAlignment="1">
      <alignment horizontal="center" vertical="center" wrapText="1"/>
    </xf>
    <xf numFmtId="0" fontId="65" fillId="13" borderId="5" xfId="0" applyFont="1" applyFill="1" applyBorder="1" applyAlignment="1">
      <alignment horizontal="center" vertical="center" wrapText="1"/>
    </xf>
    <xf numFmtId="0" fontId="50" fillId="13" borderId="5" xfId="0" applyFont="1" applyFill="1" applyBorder="1" applyAlignment="1">
      <alignment horizontal="center" vertical="center" indent="2"/>
    </xf>
    <xf numFmtId="0" fontId="50" fillId="13" borderId="5" xfId="0" applyFont="1" applyFill="1" applyBorder="1" applyAlignment="1">
      <alignment horizontal="center" vertical="center"/>
    </xf>
    <xf numFmtId="0" fontId="50" fillId="13" borderId="6" xfId="0" applyFont="1" applyFill="1" applyBorder="1" applyAlignment="1">
      <alignment horizontal="center" vertical="center"/>
    </xf>
    <xf numFmtId="0" fontId="72" fillId="0" borderId="4" xfId="0" applyFont="1" applyBorder="1" applyAlignment="1">
      <alignment horizontal="center" vertical="center"/>
    </xf>
    <xf numFmtId="0" fontId="72" fillId="0" borderId="6" xfId="0" applyFont="1" applyBorder="1" applyAlignment="1">
      <alignment horizontal="center" vertical="center"/>
    </xf>
    <xf numFmtId="0" fontId="73" fillId="0" borderId="1" xfId="0" applyFont="1" applyBorder="1" applyAlignment="1">
      <alignment horizontal="center" vertical="center"/>
    </xf>
    <xf numFmtId="0" fontId="73" fillId="0" borderId="2" xfId="0" applyFont="1" applyBorder="1" applyAlignment="1">
      <alignment horizontal="center" vertical="center"/>
    </xf>
    <xf numFmtId="0" fontId="73" fillId="0" borderId="3" xfId="0" applyFont="1" applyBorder="1" applyAlignment="1">
      <alignment horizontal="center" vertical="center"/>
    </xf>
    <xf numFmtId="0" fontId="73" fillId="0" borderId="7" xfId="0" applyFont="1" applyBorder="1" applyAlignment="1">
      <alignment horizontal="center" vertical="center"/>
    </xf>
    <xf numFmtId="0" fontId="73" fillId="0" borderId="8" xfId="0" applyFont="1" applyBorder="1" applyAlignment="1">
      <alignment horizontal="center" vertical="center"/>
    </xf>
    <xf numFmtId="0" fontId="73" fillId="0" borderId="9" xfId="0" applyFont="1" applyBorder="1" applyAlignment="1">
      <alignment horizontal="center" vertical="center"/>
    </xf>
    <xf numFmtId="0" fontId="62" fillId="0" borderId="4" xfId="0" applyFont="1" applyBorder="1" applyAlignment="1">
      <alignment horizontal="center" vertical="center"/>
    </xf>
    <xf numFmtId="0" fontId="62" fillId="0" borderId="5" xfId="0" applyFont="1" applyBorder="1" applyAlignment="1">
      <alignment horizontal="center" vertical="center"/>
    </xf>
    <xf numFmtId="0" fontId="48" fillId="0" borderId="5" xfId="0" applyFont="1" applyBorder="1" applyAlignment="1">
      <alignment horizontal="center" vertical="center" indent="2"/>
    </xf>
    <xf numFmtId="0" fontId="48" fillId="0" borderId="5" xfId="0" applyFont="1" applyBorder="1" applyAlignment="1">
      <alignment horizontal="center" vertical="center"/>
    </xf>
    <xf numFmtId="0" fontId="48" fillId="0" borderId="6" xfId="0" applyFont="1" applyBorder="1" applyAlignment="1">
      <alignment horizontal="center" vertical="center"/>
    </xf>
    <xf numFmtId="0" fontId="69" fillId="0" borderId="4" xfId="0" applyFont="1" applyBorder="1" applyAlignment="1">
      <alignment horizontal="center" vertical="center" wrapText="1"/>
    </xf>
    <xf numFmtId="0" fontId="69" fillId="0" borderId="5" xfId="0" applyFont="1" applyBorder="1" applyAlignment="1">
      <alignment horizontal="center" vertical="center" wrapText="1"/>
    </xf>
    <xf numFmtId="0" fontId="49" fillId="0" borderId="5" xfId="0" applyFont="1" applyBorder="1" applyAlignment="1">
      <alignment horizontal="center" vertical="center" wrapText="1"/>
    </xf>
    <xf numFmtId="0" fontId="69" fillId="0" borderId="6" xfId="0" applyFont="1" applyBorder="1" applyAlignment="1">
      <alignment horizontal="center" vertical="center" wrapText="1"/>
    </xf>
    <xf numFmtId="0" fontId="49" fillId="0" borderId="4" xfId="0" applyFont="1" applyBorder="1" applyAlignment="1">
      <alignment horizontal="center" vertical="center" wrapText="1"/>
    </xf>
    <xf numFmtId="0" fontId="49" fillId="0" borderId="5" xfId="0" applyFont="1" applyBorder="1" applyAlignment="1">
      <alignment horizontal="center" vertical="center" wrapText="1" indent="2"/>
    </xf>
    <xf numFmtId="0" fontId="49" fillId="0" borderId="6" xfId="0" applyFont="1" applyBorder="1" applyAlignment="1">
      <alignment horizontal="center" vertical="center" wrapText="1"/>
    </xf>
    <xf numFmtId="0" fontId="62" fillId="0" borderId="8" xfId="0" applyFont="1" applyBorder="1" applyAlignment="1">
      <alignment horizontal="center" vertical="center"/>
    </xf>
    <xf numFmtId="0" fontId="48" fillId="0" borderId="8" xfId="0" applyFont="1" applyBorder="1" applyAlignment="1">
      <alignment horizontal="center" vertical="center"/>
    </xf>
    <xf numFmtId="0" fontId="64" fillId="0" borderId="1" xfId="0" applyFont="1" applyBorder="1" applyAlignment="1">
      <alignment horizontal="center" vertical="center" wrapText="1"/>
    </xf>
    <xf numFmtId="0" fontId="64" fillId="0" borderId="2" xfId="0" applyFont="1" applyBorder="1" applyAlignment="1">
      <alignment horizontal="center" vertical="center" wrapText="1"/>
    </xf>
    <xf numFmtId="0" fontId="64" fillId="0" borderId="3"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8" xfId="0" applyFont="1" applyBorder="1" applyAlignment="1">
      <alignment horizontal="center" vertical="center" wrapText="1"/>
    </xf>
    <xf numFmtId="0" fontId="64" fillId="0" borderId="9" xfId="0" applyFont="1" applyBorder="1" applyAlignment="1">
      <alignment horizontal="center" vertical="center" wrapText="1"/>
    </xf>
    <xf numFmtId="164" fontId="64" fillId="0" borderId="10" xfId="0" applyNumberFormat="1" applyFont="1" applyBorder="1" applyAlignment="1">
      <alignment horizontal="center" vertical="center"/>
    </xf>
    <xf numFmtId="164" fontId="64" fillId="0" borderId="11" xfId="0" applyNumberFormat="1" applyFont="1" applyBorder="1" applyAlignment="1">
      <alignment horizontal="center" vertical="center"/>
    </xf>
    <xf numFmtId="0" fontId="68" fillId="0" borderId="1" xfId="0" applyFont="1" applyBorder="1" applyAlignment="1">
      <alignment horizontal="center" vertical="center"/>
    </xf>
    <xf numFmtId="0" fontId="68" fillId="0" borderId="2" xfId="0" applyFont="1" applyBorder="1" applyAlignment="1">
      <alignment horizontal="center" vertical="center"/>
    </xf>
    <xf numFmtId="0" fontId="68" fillId="0" borderId="3" xfId="0" applyFont="1" applyBorder="1" applyAlignment="1">
      <alignment horizontal="center" vertical="center"/>
    </xf>
    <xf numFmtId="0" fontId="68" fillId="0" borderId="7" xfId="0" applyFont="1" applyBorder="1" applyAlignment="1">
      <alignment horizontal="center" vertical="center"/>
    </xf>
    <xf numFmtId="0" fontId="68" fillId="0" borderId="8" xfId="0" applyFont="1" applyBorder="1" applyAlignment="1">
      <alignment horizontal="center" vertical="center"/>
    </xf>
    <xf numFmtId="0" fontId="68" fillId="0" borderId="9" xfId="0" applyFont="1" applyBorder="1" applyAlignment="1">
      <alignment horizontal="center" vertical="center"/>
    </xf>
    <xf numFmtId="0" fontId="68" fillId="0" borderId="10" xfId="0" applyFont="1" applyBorder="1" applyAlignment="1">
      <alignment horizontal="center" vertical="center"/>
    </xf>
    <xf numFmtId="0" fontId="68" fillId="0" borderId="11" xfId="0" applyFont="1" applyBorder="1" applyAlignment="1">
      <alignment horizontal="center" vertical="center"/>
    </xf>
    <xf numFmtId="0" fontId="48" fillId="0" borderId="5" xfId="0" applyFont="1" applyBorder="1" applyAlignment="1">
      <alignment horizontal="right" vertical="center"/>
    </xf>
    <xf numFmtId="0" fontId="62" fillId="0" borderId="6" xfId="0" applyFont="1" applyBorder="1" applyAlignment="1">
      <alignment horizontal="center" vertical="center"/>
    </xf>
    <xf numFmtId="0" fontId="32" fillId="0" borderId="1" xfId="0" applyFont="1" applyBorder="1" applyAlignment="1">
      <alignment horizontal="center"/>
    </xf>
    <xf numFmtId="0" fontId="32" fillId="0" borderId="2" xfId="0" applyFont="1" applyBorder="1" applyAlignment="1">
      <alignment horizontal="center"/>
    </xf>
    <xf numFmtId="0" fontId="32" fillId="0" borderId="2" xfId="0" applyFont="1" applyBorder="1" applyAlignment="1">
      <alignment horizontal="center" vertical="center"/>
    </xf>
    <xf numFmtId="0" fontId="32" fillId="0" borderId="3" xfId="0" applyFont="1" applyBorder="1" applyAlignment="1">
      <alignment horizontal="center"/>
    </xf>
    <xf numFmtId="0" fontId="32" fillId="0" borderId="7" xfId="0" applyFont="1" applyBorder="1" applyAlignment="1">
      <alignment horizontal="center"/>
    </xf>
    <xf numFmtId="0" fontId="32" fillId="0" borderId="8" xfId="0" applyFont="1" applyBorder="1" applyAlignment="1">
      <alignment horizontal="center"/>
    </xf>
    <xf numFmtId="0" fontId="32" fillId="0" borderId="8" xfId="0" applyFont="1" applyBorder="1" applyAlignment="1">
      <alignment horizontal="center" vertical="center"/>
    </xf>
    <xf numFmtId="0" fontId="32" fillId="0" borderId="9" xfId="0" applyFont="1" applyBorder="1" applyAlignment="1">
      <alignment horizontal="center"/>
    </xf>
    <xf numFmtId="0" fontId="66" fillId="0" borderId="4" xfId="0" applyFont="1" applyBorder="1" applyAlignment="1">
      <alignment horizontal="center" vertical="center"/>
    </xf>
    <xf numFmtId="0" fontId="66" fillId="0" borderId="5" xfId="0" applyFont="1" applyBorder="1" applyAlignment="1">
      <alignment horizontal="center" vertical="center"/>
    </xf>
    <xf numFmtId="0" fontId="66" fillId="0" borderId="6" xfId="0" applyFont="1" applyBorder="1" applyAlignment="1">
      <alignment horizontal="center" vertical="center"/>
    </xf>
    <xf numFmtId="0" fontId="67" fillId="0" borderId="4" xfId="0" applyFont="1" applyBorder="1" applyAlignment="1">
      <alignment horizontal="center" vertical="center"/>
    </xf>
    <xf numFmtId="0" fontId="67" fillId="0" borderId="5" xfId="0" applyFont="1" applyBorder="1" applyAlignment="1">
      <alignment horizontal="center" vertical="center"/>
    </xf>
    <xf numFmtId="0" fontId="46" fillId="0" borderId="5" xfId="0" applyFont="1" applyBorder="1" applyAlignment="1">
      <alignment horizontal="center" vertical="center"/>
    </xf>
    <xf numFmtId="0" fontId="45" fillId="0" borderId="5" xfId="0" applyFont="1" applyBorder="1" applyAlignment="1">
      <alignment horizontal="center" vertical="center"/>
    </xf>
    <xf numFmtId="0" fontId="45" fillId="0" borderId="6" xfId="0" applyFont="1" applyBorder="1" applyAlignment="1">
      <alignment horizontal="center" vertical="center"/>
    </xf>
    <xf numFmtId="0" fontId="47" fillId="0" borderId="4" xfId="0" applyFont="1" applyBorder="1" applyAlignment="1">
      <alignment horizontal="center" vertical="center"/>
    </xf>
    <xf numFmtId="0" fontId="47" fillId="0" borderId="5" xfId="0" applyFont="1" applyBorder="1" applyAlignment="1">
      <alignment horizontal="center" vertical="center"/>
    </xf>
    <xf numFmtId="0" fontId="64" fillId="0" borderId="5" xfId="0" applyFont="1" applyBorder="1" applyAlignment="1">
      <alignment horizontal="center" vertical="center"/>
    </xf>
    <xf numFmtId="0" fontId="64" fillId="0" borderId="6" xfId="0" applyFont="1" applyBorder="1" applyAlignment="1">
      <alignment horizontal="center" vertical="center"/>
    </xf>
    <xf numFmtId="0" fontId="67" fillId="0" borderId="6" xfId="0" applyFont="1" applyBorder="1" applyAlignment="1">
      <alignment horizontal="center" vertical="center"/>
    </xf>
    <xf numFmtId="0" fontId="45" fillId="0" borderId="4" xfId="0" applyFont="1" applyBorder="1" applyAlignment="1">
      <alignment horizontal="center" vertical="center"/>
    </xf>
    <xf numFmtId="0" fontId="28" fillId="8" borderId="4" xfId="0" applyFont="1" applyFill="1" applyBorder="1" applyAlignment="1">
      <alignment horizontal="center" vertical="center" wrapText="1"/>
    </xf>
    <xf numFmtId="0" fontId="28" fillId="8" borderId="5" xfId="0" applyFont="1" applyFill="1" applyBorder="1" applyAlignment="1">
      <alignment horizontal="center" vertical="center" wrapText="1"/>
    </xf>
    <xf numFmtId="0" fontId="28" fillId="8" borderId="6"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14" fillId="6" borderId="12" xfId="0" applyFont="1" applyFill="1" applyBorder="1" applyAlignment="1" applyProtection="1">
      <alignment horizontal="center" vertical="center" wrapText="1"/>
      <protection locked="0"/>
    </xf>
    <xf numFmtId="0" fontId="8" fillId="5" borderId="12" xfId="0" applyFont="1" applyFill="1" applyBorder="1" applyAlignment="1">
      <alignment horizontal="center" vertical="center" wrapText="1"/>
    </xf>
    <xf numFmtId="14" fontId="8" fillId="5" borderId="12" xfId="0" applyNumberFormat="1" applyFont="1" applyFill="1" applyBorder="1" applyAlignment="1">
      <alignment horizontal="center" vertical="center" wrapText="1"/>
    </xf>
    <xf numFmtId="0" fontId="8" fillId="5" borderId="11" xfId="0" applyFont="1" applyFill="1" applyBorder="1" applyAlignment="1">
      <alignment horizontal="center" vertical="center" wrapText="1"/>
    </xf>
    <xf numFmtId="0" fontId="0" fillId="0" borderId="12" xfId="0" applyBorder="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0" fillId="4" borderId="6" xfId="0" applyFill="1" applyBorder="1" applyAlignment="1">
      <alignment horizontal="left"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3" fillId="0" borderId="10" xfId="0" applyFont="1" applyBorder="1" applyAlignment="1">
      <alignment horizontal="left" vertical="center"/>
    </xf>
    <xf numFmtId="0" fontId="3" fillId="0" borderId="21"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center" vertical="center" wrapText="1"/>
    </xf>
    <xf numFmtId="0" fontId="3" fillId="0" borderId="12" xfId="0" applyFont="1" applyBorder="1" applyAlignment="1">
      <alignment horizontal="center" vertical="center"/>
    </xf>
    <xf numFmtId="0" fontId="3" fillId="0" borderId="10" xfId="0" applyFont="1" applyBorder="1" applyAlignment="1">
      <alignment horizontal="left" vertical="center" wrapText="1"/>
    </xf>
    <xf numFmtId="0" fontId="3" fillId="0" borderId="21" xfId="0" applyFont="1" applyBorder="1" applyAlignment="1">
      <alignment horizontal="left" vertical="center" wrapText="1"/>
    </xf>
    <xf numFmtId="0" fontId="3" fillId="0" borderId="11" xfId="0" applyFont="1" applyBorder="1" applyAlignment="1">
      <alignment horizontal="left"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0" fillId="3" borderId="8" xfId="0" applyFont="1" applyFill="1" applyBorder="1" applyAlignment="1">
      <alignment horizontal="center" vertical="center"/>
    </xf>
    <xf numFmtId="0" fontId="10" fillId="0" borderId="12" xfId="0" applyFont="1" applyBorder="1" applyAlignment="1">
      <alignment horizontal="center" vertical="center"/>
    </xf>
    <xf numFmtId="0" fontId="10" fillId="0" borderId="4" xfId="0" applyFont="1" applyBorder="1" applyAlignment="1">
      <alignment horizontal="left" vertical="center" wrapText="1"/>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81" fillId="15" borderId="12" xfId="0" applyFont="1" applyFill="1" applyBorder="1" applyAlignment="1">
      <alignment wrapText="1"/>
    </xf>
  </cellXfs>
  <cellStyles count="7">
    <cellStyle name="Millares" xfId="1" builtinId="3"/>
    <cellStyle name="Moneda" xfId="2" builtinId="4"/>
    <cellStyle name="Neutral" xfId="4" builtinId="28"/>
    <cellStyle name="Normal" xfId="0" builtinId="0"/>
    <cellStyle name="Normal 2 3" xfId="5" xr:uid="{3C08672F-82CE-4B92-B8E6-0C01437D1824}"/>
    <cellStyle name="Porcentaje" xfId="3" builtinId="5"/>
    <cellStyle name="Porcentaje 2" xfId="6" xr:uid="{2D988AFC-DDF0-4DAA-ADD5-1CD7CB79412A}"/>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105834</xdr:colOff>
      <xdr:row>0</xdr:row>
      <xdr:rowOff>122451</xdr:rowOff>
    </xdr:from>
    <xdr:to>
      <xdr:col>1</xdr:col>
      <xdr:colOff>219074</xdr:colOff>
      <xdr:row>1</xdr:row>
      <xdr:rowOff>342168</xdr:rowOff>
    </xdr:to>
    <xdr:pic>
      <xdr:nvPicPr>
        <xdr:cNvPr id="2" name="Imagen 1">
          <a:extLst>
            <a:ext uri="{FF2B5EF4-FFF2-40B4-BE49-F238E27FC236}">
              <a16:creationId xmlns:a16="http://schemas.microsoft.com/office/drawing/2014/main" id="{CABECE3C-8D9A-479C-B3A0-AD0FE669DA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551" t="10364" r="9175"/>
        <a:stretch/>
      </xdr:blipFill>
      <xdr:spPr>
        <a:xfrm>
          <a:off x="105834" y="122451"/>
          <a:ext cx="656165" cy="63881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95250</xdr:colOff>
      <xdr:row>23</xdr:row>
      <xdr:rowOff>209550</xdr:rowOff>
    </xdr:from>
    <xdr:to>
      <xdr:col>3</xdr:col>
      <xdr:colOff>3953413</xdr:colOff>
      <xdr:row>23</xdr:row>
      <xdr:rowOff>1486078</xdr:rowOff>
    </xdr:to>
    <xdr:pic>
      <xdr:nvPicPr>
        <xdr:cNvPr id="2" name="Imagen 1">
          <a:extLst>
            <a:ext uri="{FF2B5EF4-FFF2-40B4-BE49-F238E27FC236}">
              <a16:creationId xmlns:a16="http://schemas.microsoft.com/office/drawing/2014/main" id="{36AADE53-E0B4-43C9-BA8F-931F1BFE2766}"/>
            </a:ext>
          </a:extLst>
        </xdr:cNvPr>
        <xdr:cNvPicPr>
          <a:picLocks noChangeAspect="1"/>
        </xdr:cNvPicPr>
      </xdr:nvPicPr>
      <xdr:blipFill>
        <a:blip xmlns:r="http://schemas.openxmlformats.org/officeDocument/2006/relationships" r:embed="rId1"/>
        <a:stretch>
          <a:fillRect/>
        </a:stretch>
      </xdr:blipFill>
      <xdr:spPr>
        <a:xfrm>
          <a:off x="12649200" y="11591925"/>
          <a:ext cx="3858163" cy="1276528"/>
        </a:xfrm>
        <a:prstGeom prst="rect">
          <a:avLst/>
        </a:prstGeom>
      </xdr:spPr>
    </xdr:pic>
    <xdr:clientData/>
  </xdr:twoCellAnchor>
  <xdr:twoCellAnchor editAs="oneCell">
    <xdr:from>
      <xdr:col>3</xdr:col>
      <xdr:colOff>133350</xdr:colOff>
      <xdr:row>24</xdr:row>
      <xdr:rowOff>73819</xdr:rowOff>
    </xdr:from>
    <xdr:to>
      <xdr:col>3</xdr:col>
      <xdr:colOff>4001040</xdr:colOff>
      <xdr:row>24</xdr:row>
      <xdr:rowOff>1245558</xdr:rowOff>
    </xdr:to>
    <xdr:pic>
      <xdr:nvPicPr>
        <xdr:cNvPr id="3" name="Imagen 2">
          <a:extLst>
            <a:ext uri="{FF2B5EF4-FFF2-40B4-BE49-F238E27FC236}">
              <a16:creationId xmlns:a16="http://schemas.microsoft.com/office/drawing/2014/main" id="{F8344003-75D5-4114-BC20-89E6142808B8}"/>
            </a:ext>
          </a:extLst>
        </xdr:cNvPr>
        <xdr:cNvPicPr>
          <a:picLocks noChangeAspect="1"/>
        </xdr:cNvPicPr>
      </xdr:nvPicPr>
      <xdr:blipFill>
        <a:blip xmlns:r="http://schemas.openxmlformats.org/officeDocument/2006/relationships" r:embed="rId2"/>
        <a:stretch>
          <a:fillRect/>
        </a:stretch>
      </xdr:blipFill>
      <xdr:spPr>
        <a:xfrm>
          <a:off x="12687300" y="13065919"/>
          <a:ext cx="3867690" cy="1171739"/>
        </a:xfrm>
        <a:prstGeom prst="rect">
          <a:avLst/>
        </a:prstGeom>
      </xdr:spPr>
    </xdr:pic>
    <xdr:clientData/>
  </xdr:twoCellAnchor>
  <xdr:twoCellAnchor editAs="oneCell">
    <xdr:from>
      <xdr:col>3</xdr:col>
      <xdr:colOff>142875</xdr:colOff>
      <xdr:row>25</xdr:row>
      <xdr:rowOff>40481</xdr:rowOff>
    </xdr:from>
    <xdr:to>
      <xdr:col>3</xdr:col>
      <xdr:colOff>4001038</xdr:colOff>
      <xdr:row>25</xdr:row>
      <xdr:rowOff>1193167</xdr:rowOff>
    </xdr:to>
    <xdr:pic>
      <xdr:nvPicPr>
        <xdr:cNvPr id="4" name="Imagen 3">
          <a:extLst>
            <a:ext uri="{FF2B5EF4-FFF2-40B4-BE49-F238E27FC236}">
              <a16:creationId xmlns:a16="http://schemas.microsoft.com/office/drawing/2014/main" id="{C79F9F5B-0DB7-4ECA-9525-617B9A203671}"/>
            </a:ext>
          </a:extLst>
        </xdr:cNvPr>
        <xdr:cNvPicPr>
          <a:picLocks noChangeAspect="1"/>
        </xdr:cNvPicPr>
      </xdr:nvPicPr>
      <xdr:blipFill>
        <a:blip xmlns:r="http://schemas.openxmlformats.org/officeDocument/2006/relationships" r:embed="rId3"/>
        <a:stretch>
          <a:fillRect/>
        </a:stretch>
      </xdr:blipFill>
      <xdr:spPr>
        <a:xfrm>
          <a:off x="12696825" y="12651581"/>
          <a:ext cx="3858163" cy="1152686"/>
        </a:xfrm>
        <a:prstGeom prst="rect">
          <a:avLst/>
        </a:prstGeom>
      </xdr:spPr>
    </xdr:pic>
    <xdr:clientData/>
  </xdr:twoCellAnchor>
  <xdr:twoCellAnchor editAs="oneCell">
    <xdr:from>
      <xdr:col>3</xdr:col>
      <xdr:colOff>114299</xdr:colOff>
      <xdr:row>26</xdr:row>
      <xdr:rowOff>161925</xdr:rowOff>
    </xdr:from>
    <xdr:to>
      <xdr:col>3</xdr:col>
      <xdr:colOff>3981989</xdr:colOff>
      <xdr:row>26</xdr:row>
      <xdr:rowOff>1143137</xdr:rowOff>
    </xdr:to>
    <xdr:pic>
      <xdr:nvPicPr>
        <xdr:cNvPr id="5" name="Imagen 4">
          <a:extLst>
            <a:ext uri="{FF2B5EF4-FFF2-40B4-BE49-F238E27FC236}">
              <a16:creationId xmlns:a16="http://schemas.microsoft.com/office/drawing/2014/main" id="{831ED41C-EC72-4CA6-82D2-9FDAE967C3C3}"/>
            </a:ext>
          </a:extLst>
        </xdr:cNvPr>
        <xdr:cNvPicPr>
          <a:picLocks noChangeAspect="1"/>
        </xdr:cNvPicPr>
      </xdr:nvPicPr>
      <xdr:blipFill>
        <a:blip xmlns:r="http://schemas.openxmlformats.org/officeDocument/2006/relationships" r:embed="rId4"/>
        <a:stretch>
          <a:fillRect/>
        </a:stretch>
      </xdr:blipFill>
      <xdr:spPr>
        <a:xfrm>
          <a:off x="12668249" y="15982950"/>
          <a:ext cx="3867690" cy="981212"/>
        </a:xfrm>
        <a:prstGeom prst="rect">
          <a:avLst/>
        </a:prstGeom>
      </xdr:spPr>
    </xdr:pic>
    <xdr:clientData/>
  </xdr:twoCellAnchor>
  <xdr:twoCellAnchor editAs="oneCell">
    <xdr:from>
      <xdr:col>3</xdr:col>
      <xdr:colOff>83344</xdr:colOff>
      <xdr:row>27</xdr:row>
      <xdr:rowOff>102394</xdr:rowOff>
    </xdr:from>
    <xdr:to>
      <xdr:col>3</xdr:col>
      <xdr:colOff>3960560</xdr:colOff>
      <xdr:row>27</xdr:row>
      <xdr:rowOff>1264606</xdr:rowOff>
    </xdr:to>
    <xdr:pic>
      <xdr:nvPicPr>
        <xdr:cNvPr id="6" name="Imagen 5">
          <a:extLst>
            <a:ext uri="{FF2B5EF4-FFF2-40B4-BE49-F238E27FC236}">
              <a16:creationId xmlns:a16="http://schemas.microsoft.com/office/drawing/2014/main" id="{134C72C0-77E4-4A23-AFC8-0DE3AAD1D026}"/>
            </a:ext>
          </a:extLst>
        </xdr:cNvPr>
        <xdr:cNvPicPr>
          <a:picLocks noChangeAspect="1"/>
        </xdr:cNvPicPr>
      </xdr:nvPicPr>
      <xdr:blipFill>
        <a:blip xmlns:r="http://schemas.openxmlformats.org/officeDocument/2006/relationships" r:embed="rId5"/>
        <a:stretch>
          <a:fillRect/>
        </a:stretch>
      </xdr:blipFill>
      <xdr:spPr>
        <a:xfrm>
          <a:off x="12637294" y="17228344"/>
          <a:ext cx="3877216" cy="116221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saludcol-my.sharepoint.com/personal/vgrosso_minsalud_gov_co/Documents/2025/PES/PES%202025%20Trim%202/Formato%20PES_3Jul202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CIONES"/>
      <sheetName val="2023"/>
      <sheetName val="PEI"/>
      <sheetName val="2024"/>
      <sheetName val="2025"/>
      <sheetName val="Listas"/>
    </sheetNames>
    <sheetDataSet>
      <sheetData sheetId="0"/>
      <sheetData sheetId="1"/>
      <sheetData sheetId="2"/>
      <sheetData sheetId="3"/>
      <sheetData sheetId="4"/>
      <sheetData sheetId="5"/>
    </sheetDataSet>
  </externalBook>
</externalLink>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sta 1" id="{01BAB969-585E-4896-8701-94C33A6494BB}"/>
</namedSheetViews>
</file>

<file path=xl/persons/person.xml><?xml version="1.0" encoding="utf-8"?>
<personList xmlns="http://schemas.microsoft.com/office/spreadsheetml/2018/threadedcomments" xmlns:x="http://schemas.openxmlformats.org/spreadsheetml/2006/main">
  <person displayName="Miguel Arturo Herrera Larrota" id="{41854CBE-EBEA-4799-886F-C06E49180EAE}" userId="S::mherreral@minsalud.gov.co::745256eb-cabb-45f4-a6fc-349a7e45eccf" providerId="AD"/>
  <person displayName="Martha Liliana Corredor Acevedo" id="{81DAF42B-4BA2-48BD-BB2A-6874701D7FDF}" userId="S::mlcorredor@minsalud.gov.co::2e193fad-1743-48ae-a12e-bb1ab4951bc0"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N105" dT="2025-07-18T15:05:25.61" personId="{41854CBE-EBEA-4799-886F-C06E49180EAE}" id="{EEA70C99-9524-4C25-ADB0-6ADC75AAC35D}">
    <text>Por favor identificar o detallar esta evidencia</text>
  </threadedComment>
  <threadedComment ref="N121" dT="2025-07-21T19:04:33.65" personId="{81DAF42B-4BA2-48BD-BB2A-6874701D7FDF}" id="{1196FA91-9EB0-49A1-AAED-9F8F4C85C7B3}">
    <text>sería de la vigencia anterior, recordar que el producto es para todos los años</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7" Type="http://schemas.microsoft.com/office/2019/04/relationships/namedSheetView" Target="../namedSheetViews/namedSheetView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drive.google.com/drive/u/0/folders/1NLDgkvf6pyEQ9WEA4S9WufwgsK2AGS0i"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B4008-DFBB-45D9-BB33-1241C7111A92}">
  <sheetPr codeName="Hoja1" filterMode="1"/>
  <dimension ref="A1:BP172"/>
  <sheetViews>
    <sheetView tabSelected="1" zoomScaleNormal="100" workbookViewId="0">
      <pane ySplit="1" topLeftCell="A2" activePane="bottomLeft" state="frozen"/>
      <selection pane="bottomLeft" activeCell="A8" sqref="A8"/>
    </sheetView>
  </sheetViews>
  <sheetFormatPr baseColWidth="10" defaultColWidth="9.140625" defaultRowHeight="33" customHeight="1" x14ac:dyDescent="0.25"/>
  <cols>
    <col min="1" max="1" width="8.140625" style="492" customWidth="1"/>
    <col min="2" max="2" width="25.5703125" style="493" customWidth="1"/>
    <col min="3" max="3" width="13.28515625" style="513" customWidth="1"/>
    <col min="4" max="4" width="14.7109375" style="491" customWidth="1"/>
    <col min="5" max="5" width="18.140625" style="493" customWidth="1"/>
    <col min="6" max="6" width="28.5703125" style="493" customWidth="1"/>
    <col min="7" max="7" width="30.140625" style="493" customWidth="1"/>
    <col min="8" max="8" width="31.85546875" style="493" customWidth="1"/>
    <col min="9" max="9" width="35.7109375" style="493" customWidth="1"/>
    <col min="10" max="10" width="32.140625" style="493" customWidth="1"/>
    <col min="11" max="11" width="39" style="493" customWidth="1"/>
    <col min="12" max="12" width="66" style="493" customWidth="1"/>
    <col min="13" max="13" width="16.7109375" style="492" customWidth="1"/>
    <col min="14" max="14" width="29" style="493" customWidth="1"/>
    <col min="15" max="15" width="40" style="493" customWidth="1"/>
    <col min="16" max="16" width="19.42578125" style="493" customWidth="1"/>
    <col min="17" max="17" width="38.140625" style="493" customWidth="1"/>
    <col min="18" max="20" width="18.85546875" style="493" customWidth="1"/>
    <col min="21" max="24" width="10" style="492" customWidth="1"/>
    <col min="25" max="25" width="14.28515625" style="492" customWidth="1"/>
    <col min="26" max="26" width="16.85546875" style="512" customWidth="1"/>
    <col min="27" max="27" width="14.140625" style="492" customWidth="1"/>
    <col min="28" max="28" width="50.7109375" style="493" customWidth="1"/>
    <col min="29" max="29" width="41.28515625" style="470" customWidth="1"/>
    <col min="30" max="30" width="49.140625" style="493" customWidth="1"/>
    <col min="31" max="31" width="20" style="491" customWidth="1"/>
    <col min="32" max="32" width="32.28515625" style="491" customWidth="1"/>
    <col min="33" max="33" width="58" style="493" customWidth="1"/>
    <col min="34" max="34" width="18.85546875" style="493" customWidth="1"/>
    <col min="35" max="35" width="46.42578125" style="493" customWidth="1"/>
    <col min="36" max="36" width="18.5703125" style="492" customWidth="1"/>
    <col min="37" max="37" width="23" style="492" customWidth="1"/>
    <col min="38" max="38" width="92.28515625" style="493" customWidth="1"/>
    <col min="39" max="39" width="21.7109375" style="493" customWidth="1"/>
    <col min="40" max="40" width="64.42578125" style="493" customWidth="1"/>
    <col min="41" max="42" width="16" style="822" customWidth="1"/>
    <col min="43" max="43" width="66.140625" style="470" customWidth="1"/>
    <col min="44" max="44" width="23.5703125" style="470" bestFit="1" customWidth="1"/>
    <col min="45" max="45" width="34.5703125" style="470" customWidth="1"/>
    <col min="46" max="46" width="43" style="492" bestFit="1" customWidth="1"/>
    <col min="47" max="47" width="30.42578125" style="492" customWidth="1"/>
    <col min="48" max="48" width="54.7109375" style="493" hidden="1" customWidth="1"/>
    <col min="49" max="52" width="24" style="493" hidden="1" customWidth="1"/>
    <col min="53" max="53" width="50.42578125" style="492" hidden="1" customWidth="1"/>
    <col min="54" max="54" width="51.140625" style="492" hidden="1" customWidth="1"/>
    <col min="55" max="55" width="28.85546875" style="878" hidden="1" customWidth="1"/>
    <col min="56" max="56" width="28.85546875" style="822" hidden="1" customWidth="1"/>
    <col min="57" max="57" width="15.7109375" style="470" hidden="1" customWidth="1"/>
    <col min="58" max="58" width="18" style="470" hidden="1" customWidth="1"/>
    <col min="59" max="61" width="19.42578125" style="470" hidden="1" customWidth="1"/>
    <col min="62" max="62" width="19.42578125" style="677" customWidth="1"/>
    <col min="63" max="63" width="23.5703125" style="677" customWidth="1"/>
    <col min="64" max="64" width="13.85546875" style="677" customWidth="1"/>
    <col min="65" max="65" width="44.7109375" style="807" customWidth="1"/>
    <col min="66" max="66" width="53.7109375" style="493" customWidth="1"/>
    <col min="67" max="67" width="9.140625" style="493" customWidth="1"/>
    <col min="68" max="16384" width="9.140625" style="493"/>
  </cols>
  <sheetData>
    <row r="1" spans="1:66" ht="33" customHeight="1" x14ac:dyDescent="0.25">
      <c r="A1" s="978"/>
      <c r="B1" s="979"/>
      <c r="C1" s="980"/>
      <c r="D1" s="979"/>
      <c r="E1" s="981"/>
      <c r="F1" s="986" t="s">
        <v>0</v>
      </c>
      <c r="G1" s="987"/>
      <c r="H1" s="988"/>
      <c r="I1" s="989" t="s">
        <v>1</v>
      </c>
      <c r="J1" s="990"/>
      <c r="K1" s="990"/>
      <c r="L1" s="990"/>
      <c r="M1" s="990"/>
      <c r="N1" s="990"/>
      <c r="O1" s="990"/>
      <c r="P1" s="990"/>
      <c r="Q1" s="990"/>
      <c r="R1" s="990"/>
      <c r="S1" s="990"/>
      <c r="T1" s="990"/>
      <c r="U1" s="990"/>
      <c r="V1" s="990"/>
      <c r="W1" s="990"/>
      <c r="X1" s="990"/>
      <c r="Y1" s="990"/>
      <c r="Z1" s="990"/>
      <c r="AA1" s="990"/>
      <c r="AB1" s="990"/>
      <c r="AC1" s="991"/>
      <c r="AD1" s="990"/>
      <c r="AE1" s="990"/>
      <c r="AF1" s="990"/>
      <c r="AG1" s="990"/>
      <c r="AH1" s="990"/>
      <c r="AI1" s="990"/>
      <c r="AJ1" s="990"/>
      <c r="AK1" s="990"/>
      <c r="AL1" s="990"/>
      <c r="AM1" s="990"/>
      <c r="AN1" s="990"/>
      <c r="AO1" s="992"/>
      <c r="AP1" s="993"/>
      <c r="AQ1" s="994"/>
      <c r="AR1" s="995"/>
      <c r="AS1" s="995"/>
      <c r="AT1" s="996"/>
      <c r="AU1" s="997"/>
      <c r="AV1" s="502"/>
      <c r="AW1" s="502"/>
      <c r="AX1" s="502"/>
      <c r="AY1" s="502"/>
      <c r="AZ1" s="502"/>
      <c r="BC1" s="822"/>
    </row>
    <row r="2" spans="1:66" ht="33" customHeight="1" x14ac:dyDescent="0.25">
      <c r="A2" s="982"/>
      <c r="B2" s="983"/>
      <c r="C2" s="984"/>
      <c r="D2" s="983"/>
      <c r="E2" s="985"/>
      <c r="F2" s="986" t="s">
        <v>2</v>
      </c>
      <c r="G2" s="987"/>
      <c r="H2" s="988"/>
      <c r="I2" s="989" t="s">
        <v>3</v>
      </c>
      <c r="J2" s="990"/>
      <c r="K2" s="990"/>
      <c r="L2" s="990"/>
      <c r="M2" s="990"/>
      <c r="N2" s="990"/>
      <c r="O2" s="990"/>
      <c r="P2" s="990"/>
      <c r="Q2" s="990"/>
      <c r="R2" s="990"/>
      <c r="S2" s="990"/>
      <c r="T2" s="990"/>
      <c r="U2" s="990"/>
      <c r="V2" s="990"/>
      <c r="W2" s="990"/>
      <c r="X2" s="990"/>
      <c r="Y2" s="990"/>
      <c r="Z2" s="990"/>
      <c r="AA2" s="990"/>
      <c r="AB2" s="990"/>
      <c r="AC2" s="991"/>
      <c r="AD2" s="990"/>
      <c r="AE2" s="990"/>
      <c r="AF2" s="990"/>
      <c r="AG2" s="990"/>
      <c r="AH2" s="990"/>
      <c r="AI2" s="990"/>
      <c r="AJ2" s="990"/>
      <c r="AK2" s="990"/>
      <c r="AL2" s="990"/>
      <c r="AM2" s="990"/>
      <c r="AN2" s="998"/>
      <c r="AO2" s="999"/>
      <c r="AP2" s="993"/>
      <c r="AQ2" s="994"/>
      <c r="AR2" s="995"/>
      <c r="AS2" s="995"/>
      <c r="AT2" s="996"/>
      <c r="AU2" s="997"/>
      <c r="AV2" s="502"/>
      <c r="AW2" s="502"/>
      <c r="AX2" s="502"/>
      <c r="AY2" s="502"/>
      <c r="AZ2" s="502"/>
      <c r="BC2" s="822"/>
    </row>
    <row r="3" spans="1:66" ht="33" customHeight="1" x14ac:dyDescent="0.25">
      <c r="D3" s="490"/>
      <c r="E3" s="494"/>
      <c r="F3" s="494"/>
      <c r="G3" s="494"/>
      <c r="H3" s="494"/>
      <c r="I3" s="494"/>
      <c r="J3" s="494"/>
      <c r="K3" s="494"/>
      <c r="L3" s="494"/>
      <c r="M3" s="495"/>
      <c r="N3" s="494"/>
      <c r="O3" s="496"/>
      <c r="P3" s="496"/>
      <c r="Q3" s="496"/>
      <c r="R3" s="494"/>
      <c r="S3" s="494"/>
      <c r="T3" s="494"/>
      <c r="U3" s="495"/>
      <c r="V3" s="495"/>
      <c r="W3" s="495"/>
      <c r="X3" s="495"/>
      <c r="Y3" s="495"/>
      <c r="Z3" s="497"/>
      <c r="AA3" s="498"/>
      <c r="AB3" s="499"/>
      <c r="AC3" s="480"/>
      <c r="AD3" s="500"/>
      <c r="AE3" s="501"/>
      <c r="AF3" s="501"/>
      <c r="AG3" s="501"/>
      <c r="AH3" s="501"/>
      <c r="AI3" s="501"/>
      <c r="AJ3" s="495"/>
      <c r="AK3" s="495"/>
      <c r="AL3" s="494"/>
      <c r="AM3" s="494"/>
      <c r="AN3" s="494"/>
      <c r="AO3" s="479"/>
      <c r="AP3" s="479"/>
      <c r="AQ3" s="479"/>
      <c r="AR3" s="479"/>
      <c r="AS3" s="479"/>
      <c r="AT3" s="495"/>
      <c r="AU3" s="495"/>
      <c r="AV3" s="494"/>
      <c r="AW3" s="494"/>
      <c r="AX3" s="494"/>
      <c r="AY3" s="494"/>
      <c r="AZ3" s="494"/>
      <c r="BC3" s="822"/>
    </row>
    <row r="4" spans="1:66" ht="33" customHeight="1" x14ac:dyDescent="0.25">
      <c r="D4" s="958" t="s">
        <v>4</v>
      </c>
      <c r="E4" s="958"/>
      <c r="F4" s="958"/>
      <c r="G4" s="958"/>
      <c r="H4" s="958"/>
      <c r="I4" s="958"/>
      <c r="J4" s="958"/>
      <c r="K4" s="958"/>
      <c r="L4" s="958"/>
      <c r="M4" s="958"/>
      <c r="N4" s="958"/>
      <c r="O4" s="958"/>
      <c r="P4" s="958"/>
      <c r="Q4" s="958"/>
      <c r="R4" s="958"/>
      <c r="S4" s="958"/>
      <c r="T4" s="958"/>
      <c r="U4" s="958"/>
      <c r="V4" s="958"/>
      <c r="W4" s="958"/>
      <c r="X4" s="958"/>
      <c r="Y4" s="958"/>
      <c r="Z4" s="958"/>
      <c r="AA4" s="958"/>
      <c r="AB4" s="958"/>
      <c r="AC4" s="959"/>
      <c r="AD4" s="958"/>
      <c r="AE4" s="958"/>
      <c r="AF4" s="958"/>
      <c r="AG4" s="958"/>
      <c r="AH4" s="958"/>
      <c r="AI4" s="958"/>
      <c r="AJ4" s="958"/>
      <c r="AK4" s="958"/>
      <c r="AL4" s="958"/>
      <c r="AM4" s="958"/>
      <c r="AN4" s="958"/>
      <c r="AO4" s="959"/>
      <c r="AP4" s="959"/>
      <c r="AQ4" s="959"/>
      <c r="AR4" s="959"/>
      <c r="AS4" s="959"/>
      <c r="AT4" s="958"/>
      <c r="AU4" s="958"/>
      <c r="AV4" s="503"/>
      <c r="AW4" s="503"/>
      <c r="AX4" s="503"/>
      <c r="AY4" s="503"/>
      <c r="AZ4" s="503"/>
      <c r="BC4" s="822"/>
    </row>
    <row r="5" spans="1:66" ht="33" customHeight="1" x14ac:dyDescent="0.25">
      <c r="A5" s="960" t="s">
        <v>5</v>
      </c>
      <c r="B5" s="961"/>
      <c r="C5" s="961"/>
      <c r="D5" s="961"/>
      <c r="E5" s="962"/>
      <c r="F5" s="966">
        <v>46022</v>
      </c>
      <c r="G5" s="968" t="s">
        <v>6</v>
      </c>
      <c r="H5" s="969"/>
      <c r="I5" s="969"/>
      <c r="J5" s="969"/>
      <c r="K5" s="969"/>
      <c r="L5" s="969"/>
      <c r="M5" s="969"/>
      <c r="N5" s="969"/>
      <c r="O5" s="969"/>
      <c r="P5" s="969"/>
      <c r="Q5" s="969"/>
      <c r="R5" s="969"/>
      <c r="S5" s="969"/>
      <c r="T5" s="969"/>
      <c r="U5" s="969"/>
      <c r="V5" s="969"/>
      <c r="W5" s="969"/>
      <c r="X5" s="970"/>
      <c r="Y5" s="974"/>
      <c r="Z5" s="946">
        <v>2025</v>
      </c>
      <c r="AA5" s="947"/>
      <c r="AB5" s="947"/>
      <c r="AC5" s="976"/>
      <c r="AD5" s="947"/>
      <c r="AE5" s="947"/>
      <c r="AF5" s="947"/>
      <c r="AG5" s="947"/>
      <c r="AH5" s="947"/>
      <c r="AI5" s="947"/>
      <c r="AJ5" s="947"/>
      <c r="AK5" s="947"/>
      <c r="AL5" s="947"/>
      <c r="AM5" s="947"/>
      <c r="AN5" s="947"/>
      <c r="AO5" s="949"/>
      <c r="AP5" s="949"/>
      <c r="AQ5" s="949"/>
      <c r="AR5" s="949"/>
      <c r="AS5" s="949"/>
      <c r="AT5" s="947"/>
      <c r="AU5" s="977"/>
      <c r="AV5" s="946"/>
      <c r="AW5" s="947"/>
      <c r="AX5" s="947"/>
      <c r="AY5" s="947"/>
      <c r="AZ5" s="947"/>
      <c r="BA5" s="947"/>
      <c r="BB5" s="947"/>
      <c r="BC5" s="948"/>
      <c r="BD5" s="949"/>
      <c r="BE5" s="949"/>
      <c r="BF5" s="949"/>
      <c r="BG5" s="949"/>
      <c r="BH5" s="949"/>
      <c r="BI5" s="950"/>
      <c r="BJ5" s="808"/>
    </row>
    <row r="6" spans="1:66" s="504" customFormat="1" ht="33" customHeight="1" x14ac:dyDescent="0.25">
      <c r="A6" s="963"/>
      <c r="B6" s="964"/>
      <c r="C6" s="964"/>
      <c r="D6" s="964"/>
      <c r="E6" s="965"/>
      <c r="F6" s="967"/>
      <c r="G6" s="971"/>
      <c r="H6" s="972"/>
      <c r="I6" s="972"/>
      <c r="J6" s="972"/>
      <c r="K6" s="972"/>
      <c r="L6" s="972"/>
      <c r="M6" s="972"/>
      <c r="N6" s="972"/>
      <c r="O6" s="972"/>
      <c r="P6" s="972"/>
      <c r="Q6" s="972"/>
      <c r="R6" s="972"/>
      <c r="S6" s="972"/>
      <c r="T6" s="972"/>
      <c r="U6" s="972"/>
      <c r="V6" s="972"/>
      <c r="W6" s="972"/>
      <c r="X6" s="973"/>
      <c r="Y6" s="975"/>
      <c r="Z6" s="951" t="s">
        <v>7</v>
      </c>
      <c r="AA6" s="952"/>
      <c r="AB6" s="952"/>
      <c r="AC6" s="953"/>
      <c r="AD6" s="954"/>
      <c r="AE6" s="951" t="s">
        <v>8</v>
      </c>
      <c r="AF6" s="952"/>
      <c r="AG6" s="952"/>
      <c r="AH6" s="952"/>
      <c r="AI6" s="954"/>
      <c r="AJ6" s="951" t="s">
        <v>9</v>
      </c>
      <c r="AK6" s="952"/>
      <c r="AL6" s="952"/>
      <c r="AM6" s="952"/>
      <c r="AN6" s="954"/>
      <c r="AO6" s="955" t="s">
        <v>10</v>
      </c>
      <c r="AP6" s="953"/>
      <c r="AQ6" s="953"/>
      <c r="AR6" s="953"/>
      <c r="AS6" s="953"/>
      <c r="AT6" s="952"/>
      <c r="AU6" s="954"/>
      <c r="AV6" s="951" t="s">
        <v>11</v>
      </c>
      <c r="AW6" s="952"/>
      <c r="AX6" s="952"/>
      <c r="AY6" s="952"/>
      <c r="AZ6" s="952"/>
      <c r="BA6" s="952"/>
      <c r="BB6" s="952"/>
      <c r="BC6" s="956"/>
      <c r="BD6" s="953"/>
      <c r="BE6" s="953"/>
      <c r="BF6" s="953"/>
      <c r="BG6" s="953"/>
      <c r="BH6" s="953"/>
      <c r="BI6" s="957"/>
      <c r="BJ6" s="481"/>
      <c r="BK6" s="809"/>
      <c r="BL6" s="809"/>
      <c r="BM6" s="810"/>
    </row>
    <row r="7" spans="1:66" s="504" customFormat="1" ht="33" customHeight="1" x14ac:dyDescent="0.25">
      <c r="A7" s="932" t="s">
        <v>12</v>
      </c>
      <c r="B7" s="934"/>
      <c r="C7" s="934"/>
      <c r="D7" s="934"/>
      <c r="E7" s="934"/>
      <c r="F7" s="934"/>
      <c r="G7" s="934"/>
      <c r="H7" s="934"/>
      <c r="I7" s="934"/>
      <c r="J7" s="934"/>
      <c r="K7" s="934"/>
      <c r="L7" s="934"/>
      <c r="M7" s="933"/>
      <c r="N7" s="932" t="s">
        <v>13</v>
      </c>
      <c r="O7" s="934"/>
      <c r="P7" s="934"/>
      <c r="Q7" s="934"/>
      <c r="R7" s="934"/>
      <c r="S7" s="934"/>
      <c r="T7" s="933"/>
      <c r="U7" s="932" t="s">
        <v>14</v>
      </c>
      <c r="V7" s="934"/>
      <c r="W7" s="934"/>
      <c r="X7" s="934"/>
      <c r="Y7" s="933"/>
      <c r="Z7" s="932" t="s">
        <v>15</v>
      </c>
      <c r="AA7" s="934"/>
      <c r="AB7" s="934"/>
      <c r="AC7" s="930"/>
      <c r="AD7" s="933"/>
      <c r="AE7" s="932" t="s">
        <v>16</v>
      </c>
      <c r="AF7" s="934"/>
      <c r="AG7" s="934"/>
      <c r="AH7" s="934"/>
      <c r="AI7" s="933"/>
      <c r="AJ7" s="932" t="s">
        <v>17</v>
      </c>
      <c r="AK7" s="934"/>
      <c r="AL7" s="934"/>
      <c r="AM7" s="934"/>
      <c r="AN7" s="933"/>
      <c r="AO7" s="929" t="s">
        <v>18</v>
      </c>
      <c r="AP7" s="930"/>
      <c r="AQ7" s="930"/>
      <c r="AR7" s="930"/>
      <c r="AS7" s="931"/>
      <c r="AT7" s="932" t="s">
        <v>19</v>
      </c>
      <c r="AU7" s="933"/>
      <c r="AV7" s="680"/>
      <c r="AW7" s="679"/>
      <c r="AX7" s="679"/>
      <c r="AY7" s="679"/>
      <c r="AZ7" s="679"/>
      <c r="BA7" s="932" t="s">
        <v>20</v>
      </c>
      <c r="BB7" s="934"/>
      <c r="BC7" s="935"/>
      <c r="BD7" s="936"/>
      <c r="BE7" s="936"/>
      <c r="BF7" s="936"/>
      <c r="BG7" s="936"/>
      <c r="BH7" s="936"/>
      <c r="BI7" s="937"/>
      <c r="BJ7" s="811"/>
      <c r="BK7" s="809"/>
      <c r="BL7" s="809"/>
      <c r="BM7" s="505"/>
    </row>
    <row r="8" spans="1:66" s="854" customFormat="1" ht="59.25" customHeight="1" x14ac:dyDescent="0.25">
      <c r="A8" s="680" t="s">
        <v>21</v>
      </c>
      <c r="B8" s="680" t="s">
        <v>22</v>
      </c>
      <c r="C8" s="680" t="s">
        <v>23</v>
      </c>
      <c r="D8" s="680" t="s">
        <v>24</v>
      </c>
      <c r="E8" s="680" t="s">
        <v>25</v>
      </c>
      <c r="F8" s="680" t="s">
        <v>26</v>
      </c>
      <c r="G8" s="680" t="s">
        <v>27</v>
      </c>
      <c r="H8" s="680" t="s">
        <v>28</v>
      </c>
      <c r="I8" s="680" t="s">
        <v>29</v>
      </c>
      <c r="J8" s="850" t="s">
        <v>30</v>
      </c>
      <c r="K8" s="680" t="s">
        <v>31</v>
      </c>
      <c r="L8" s="680" t="s">
        <v>32</v>
      </c>
      <c r="M8" s="680" t="s">
        <v>33</v>
      </c>
      <c r="N8" s="680" t="s">
        <v>34</v>
      </c>
      <c r="O8" s="680" t="s">
        <v>35</v>
      </c>
      <c r="P8" s="680" t="s">
        <v>36</v>
      </c>
      <c r="Q8" s="680" t="s">
        <v>37</v>
      </c>
      <c r="R8" s="680" t="s">
        <v>38</v>
      </c>
      <c r="S8" s="680" t="s">
        <v>39</v>
      </c>
      <c r="T8" s="680" t="s">
        <v>40</v>
      </c>
      <c r="U8" s="824">
        <v>2023</v>
      </c>
      <c r="V8" s="824">
        <v>2024</v>
      </c>
      <c r="W8" s="824">
        <v>2025</v>
      </c>
      <c r="X8" s="824">
        <v>2026</v>
      </c>
      <c r="Y8" s="824" t="s">
        <v>41</v>
      </c>
      <c r="Z8" s="680" t="s">
        <v>42</v>
      </c>
      <c r="AA8" s="680" t="s">
        <v>43</v>
      </c>
      <c r="AB8" s="680" t="s">
        <v>44</v>
      </c>
      <c r="AC8" s="681" t="s">
        <v>45</v>
      </c>
      <c r="AD8" s="680" t="s">
        <v>46</v>
      </c>
      <c r="AE8" s="680" t="s">
        <v>47</v>
      </c>
      <c r="AF8" s="680" t="s">
        <v>48</v>
      </c>
      <c r="AG8" s="680" t="s">
        <v>44</v>
      </c>
      <c r="AH8" s="680" t="s">
        <v>49</v>
      </c>
      <c r="AI8" s="680" t="s">
        <v>46</v>
      </c>
      <c r="AJ8" s="680" t="s">
        <v>42</v>
      </c>
      <c r="AK8" s="680" t="s">
        <v>50</v>
      </c>
      <c r="AL8" s="680" t="s">
        <v>44</v>
      </c>
      <c r="AM8" s="680" t="s">
        <v>45</v>
      </c>
      <c r="AN8" s="680" t="s">
        <v>46</v>
      </c>
      <c r="AO8" s="683" t="s">
        <v>42</v>
      </c>
      <c r="AP8" s="683" t="s">
        <v>50</v>
      </c>
      <c r="AQ8" s="683" t="s">
        <v>44</v>
      </c>
      <c r="AR8" s="683" t="s">
        <v>45</v>
      </c>
      <c r="AS8" s="683" t="s">
        <v>46</v>
      </c>
      <c r="AT8" s="680" t="s">
        <v>51</v>
      </c>
      <c r="AU8" s="680" t="s">
        <v>52</v>
      </c>
      <c r="AV8" s="851" t="s">
        <v>53</v>
      </c>
      <c r="AW8" s="851" t="s">
        <v>54</v>
      </c>
      <c r="AX8" s="851" t="s">
        <v>55</v>
      </c>
      <c r="AY8" s="851" t="s">
        <v>56</v>
      </c>
      <c r="AZ8" s="851" t="s">
        <v>57</v>
      </c>
      <c r="BA8" s="828">
        <v>2023</v>
      </c>
      <c r="BB8" s="828">
        <v>2024</v>
      </c>
      <c r="BC8" s="877" t="s">
        <v>58</v>
      </c>
      <c r="BD8" s="683" t="s">
        <v>59</v>
      </c>
      <c r="BE8" s="682">
        <v>2026</v>
      </c>
      <c r="BF8" s="682" t="s">
        <v>60</v>
      </c>
      <c r="BG8" s="683">
        <f>100</f>
        <v>100</v>
      </c>
      <c r="BH8" s="683" t="s">
        <v>61</v>
      </c>
      <c r="BI8" s="798" t="s">
        <v>62</v>
      </c>
      <c r="BJ8" s="852" t="s">
        <v>63</v>
      </c>
      <c r="BK8" s="852" t="s">
        <v>64</v>
      </c>
      <c r="BL8" s="852" t="s">
        <v>65</v>
      </c>
      <c r="BM8" s="853" t="s">
        <v>66</v>
      </c>
      <c r="BN8" s="923" t="s">
        <v>67</v>
      </c>
    </row>
    <row r="9" spans="1:66" s="470" customFormat="1" ht="33" hidden="1" customHeight="1" x14ac:dyDescent="0.25">
      <c r="A9" s="516">
        <v>1</v>
      </c>
      <c r="B9" s="905" t="s">
        <v>68</v>
      </c>
      <c r="C9" s="517" t="s">
        <v>69</v>
      </c>
      <c r="D9" s="3" t="s">
        <v>70</v>
      </c>
      <c r="E9" s="518" t="s">
        <v>71</v>
      </c>
      <c r="F9" s="518" t="s">
        <v>72</v>
      </c>
      <c r="G9" s="518" t="s">
        <v>73</v>
      </c>
      <c r="H9" s="518" t="s">
        <v>74</v>
      </c>
      <c r="I9" s="518" t="s">
        <v>75</v>
      </c>
      <c r="J9" s="518" t="s">
        <v>76</v>
      </c>
      <c r="K9" s="517" t="s">
        <v>77</v>
      </c>
      <c r="L9" s="517" t="s">
        <v>78</v>
      </c>
      <c r="M9" s="521">
        <v>0</v>
      </c>
      <c r="N9" s="518" t="s">
        <v>79</v>
      </c>
      <c r="O9" s="517" t="s">
        <v>80</v>
      </c>
      <c r="P9" s="517" t="s">
        <v>81</v>
      </c>
      <c r="Q9" s="4" t="s">
        <v>82</v>
      </c>
      <c r="R9" s="517" t="s">
        <v>83</v>
      </c>
      <c r="S9" s="518" t="s">
        <v>84</v>
      </c>
      <c r="T9" s="519" t="s">
        <v>85</v>
      </c>
      <c r="U9" s="520">
        <v>0.05</v>
      </c>
      <c r="V9" s="521">
        <v>0.3</v>
      </c>
      <c r="W9" s="521">
        <v>0.55000000000000004</v>
      </c>
      <c r="X9" s="521">
        <v>0.8</v>
      </c>
      <c r="Y9" s="644">
        <v>0.8</v>
      </c>
      <c r="Z9" s="242">
        <v>0.35</v>
      </c>
      <c r="AA9" s="469">
        <v>0.63636363636363624</v>
      </c>
      <c r="AB9" s="855" t="s">
        <v>86</v>
      </c>
      <c r="AC9" s="517"/>
      <c r="AD9" s="517" t="s">
        <v>87</v>
      </c>
      <c r="AE9" s="632">
        <v>0.41660000000000003</v>
      </c>
      <c r="AF9" s="563">
        <v>0.75749999999999995</v>
      </c>
      <c r="AG9" s="698" t="s">
        <v>88</v>
      </c>
      <c r="AH9" s="698" t="s">
        <v>89</v>
      </c>
      <c r="AI9" s="698" t="s">
        <v>90</v>
      </c>
      <c r="AJ9" s="3" t="s">
        <v>91</v>
      </c>
      <c r="AK9" s="3" t="s">
        <v>92</v>
      </c>
      <c r="AL9" s="698" t="s">
        <v>93</v>
      </c>
      <c r="AM9" s="517" t="s">
        <v>89</v>
      </c>
      <c r="AN9" s="517" t="s">
        <v>94</v>
      </c>
      <c r="AO9" s="517" t="s">
        <v>95</v>
      </c>
      <c r="AP9" s="517" t="s">
        <v>96</v>
      </c>
      <c r="AQ9" s="698" t="s">
        <v>97</v>
      </c>
      <c r="AR9" s="517" t="s">
        <v>98</v>
      </c>
      <c r="AS9" s="517" t="s">
        <v>99</v>
      </c>
      <c r="AT9" s="632" t="s">
        <v>95</v>
      </c>
      <c r="AU9" s="563" t="s">
        <v>96</v>
      </c>
      <c r="AV9" s="551">
        <v>0.21</v>
      </c>
      <c r="AW9" s="551">
        <v>0.21</v>
      </c>
      <c r="AX9" s="551">
        <v>1</v>
      </c>
      <c r="AY9" s="699">
        <v>0.05</v>
      </c>
      <c r="AZ9" s="856">
        <v>0.09</v>
      </c>
      <c r="BA9" s="482">
        <v>1</v>
      </c>
      <c r="BB9" s="863">
        <v>0.3</v>
      </c>
      <c r="BC9" s="880">
        <v>0.54979999999999996</v>
      </c>
      <c r="BD9" s="904">
        <f>BC9/Y9</f>
        <v>0.68724999999999992</v>
      </c>
      <c r="BE9" s="518"/>
      <c r="BF9" s="518"/>
      <c r="BG9" s="518"/>
      <c r="BH9" s="518"/>
      <c r="BI9" s="799"/>
      <c r="BJ9" s="4"/>
      <c r="BK9" s="803"/>
      <c r="BL9" s="803"/>
      <c r="BM9" s="803"/>
      <c r="BN9" s="912"/>
    </row>
    <row r="10" spans="1:66" s="470" customFormat="1" ht="51.75" hidden="1" customHeight="1" x14ac:dyDescent="0.25">
      <c r="A10" s="5">
        <v>2</v>
      </c>
      <c r="B10" s="906" t="s">
        <v>68</v>
      </c>
      <c r="C10" s="517" t="s">
        <v>69</v>
      </c>
      <c r="D10" s="6" t="s">
        <v>70</v>
      </c>
      <c r="E10" s="7" t="s">
        <v>100</v>
      </c>
      <c r="F10" s="7" t="s">
        <v>72</v>
      </c>
      <c r="G10" s="7" t="s">
        <v>73</v>
      </c>
      <c r="H10" s="7" t="s">
        <v>74</v>
      </c>
      <c r="I10" s="7" t="s">
        <v>75</v>
      </c>
      <c r="J10" s="7" t="s">
        <v>101</v>
      </c>
      <c r="K10" s="4" t="s">
        <v>102</v>
      </c>
      <c r="L10" s="4" t="s">
        <v>103</v>
      </c>
      <c r="M10" s="8">
        <v>0</v>
      </c>
      <c r="N10" s="7" t="s">
        <v>104</v>
      </c>
      <c r="O10" s="4" t="s">
        <v>105</v>
      </c>
      <c r="P10" s="517" t="s">
        <v>81</v>
      </c>
      <c r="Q10" s="4" t="s">
        <v>106</v>
      </c>
      <c r="R10" s="517" t="s">
        <v>83</v>
      </c>
      <c r="S10" s="518" t="s">
        <v>84</v>
      </c>
      <c r="T10" s="519" t="s">
        <v>85</v>
      </c>
      <c r="U10" s="9">
        <v>0</v>
      </c>
      <c r="V10" s="8">
        <v>0.25</v>
      </c>
      <c r="W10" s="8">
        <v>0.75</v>
      </c>
      <c r="X10" s="8">
        <v>1</v>
      </c>
      <c r="Y10" s="61">
        <v>1</v>
      </c>
      <c r="Z10" s="230">
        <v>0</v>
      </c>
      <c r="AA10" s="10">
        <v>0</v>
      </c>
      <c r="AB10" s="4" t="s">
        <v>107</v>
      </c>
      <c r="AC10" s="4"/>
      <c r="AD10" s="4" t="s">
        <v>108</v>
      </c>
      <c r="AE10" s="544">
        <v>0.35</v>
      </c>
      <c r="AF10" s="20">
        <v>0.46660000000000001</v>
      </c>
      <c r="AG10" s="698" t="s">
        <v>109</v>
      </c>
      <c r="AH10" s="698" t="s">
        <v>89</v>
      </c>
      <c r="AI10" s="698" t="s">
        <v>110</v>
      </c>
      <c r="AJ10" s="20">
        <v>0.35</v>
      </c>
      <c r="AK10" s="20" t="s">
        <v>111</v>
      </c>
      <c r="AL10" s="403" t="s">
        <v>112</v>
      </c>
      <c r="AM10" s="4" t="s">
        <v>89</v>
      </c>
      <c r="AN10" s="4" t="s">
        <v>113</v>
      </c>
      <c r="AO10" s="12">
        <v>0.35</v>
      </c>
      <c r="AP10" s="700">
        <v>0.46660000000000001</v>
      </c>
      <c r="AQ10" s="12" t="s">
        <v>114</v>
      </c>
      <c r="AR10" s="4" t="s">
        <v>98</v>
      </c>
      <c r="AS10" s="4" t="s">
        <v>115</v>
      </c>
      <c r="AT10" s="544">
        <v>0.35</v>
      </c>
      <c r="AU10" s="544" t="s">
        <v>111</v>
      </c>
      <c r="AV10" s="551">
        <v>0.17</v>
      </c>
      <c r="AW10" s="551">
        <v>0.17</v>
      </c>
      <c r="AX10" s="551">
        <v>1</v>
      </c>
      <c r="AY10" s="701" t="s">
        <v>116</v>
      </c>
      <c r="AZ10" s="857">
        <v>0.08</v>
      </c>
      <c r="BA10" s="474"/>
      <c r="BB10" s="146">
        <v>0.32</v>
      </c>
      <c r="BC10" s="880">
        <v>0.35</v>
      </c>
      <c r="BD10" s="904">
        <f>BC10/Y10</f>
        <v>0.35</v>
      </c>
      <c r="BE10" s="7"/>
      <c r="BF10" s="7"/>
      <c r="BG10" s="7"/>
      <c r="BH10" s="7"/>
      <c r="BI10" s="183"/>
      <c r="BJ10" s="4" t="s">
        <v>117</v>
      </c>
      <c r="BK10" s="861">
        <v>2025121002001110</v>
      </c>
      <c r="BL10" s="812">
        <v>45866</v>
      </c>
      <c r="BM10" s="803"/>
      <c r="BN10" s="912"/>
    </row>
    <row r="11" spans="1:66" s="470" customFormat="1" ht="33" hidden="1" customHeight="1" x14ac:dyDescent="0.25">
      <c r="A11" s="5">
        <v>3</v>
      </c>
      <c r="B11" s="906" t="s">
        <v>68</v>
      </c>
      <c r="C11" s="517" t="s">
        <v>69</v>
      </c>
      <c r="D11" s="6" t="s">
        <v>70</v>
      </c>
      <c r="E11" s="7" t="s">
        <v>100</v>
      </c>
      <c r="F11" s="7" t="s">
        <v>72</v>
      </c>
      <c r="G11" s="7" t="s">
        <v>73</v>
      </c>
      <c r="H11" s="7" t="s">
        <v>74</v>
      </c>
      <c r="I11" s="7" t="s">
        <v>118</v>
      </c>
      <c r="J11" s="7" t="s">
        <v>119</v>
      </c>
      <c r="K11" s="7" t="s">
        <v>120</v>
      </c>
      <c r="L11" s="4" t="s">
        <v>121</v>
      </c>
      <c r="M11" s="8">
        <v>0.95</v>
      </c>
      <c r="N11" s="7" t="s">
        <v>122</v>
      </c>
      <c r="O11" s="4" t="s">
        <v>123</v>
      </c>
      <c r="P11" s="517" t="s">
        <v>124</v>
      </c>
      <c r="Q11" s="4" t="s">
        <v>125</v>
      </c>
      <c r="R11" s="517" t="s">
        <v>83</v>
      </c>
      <c r="S11" s="518" t="s">
        <v>126</v>
      </c>
      <c r="T11" s="519" t="s">
        <v>127</v>
      </c>
      <c r="U11" s="9">
        <v>1</v>
      </c>
      <c r="V11" s="8">
        <v>1</v>
      </c>
      <c r="W11" s="8">
        <v>1</v>
      </c>
      <c r="X11" s="8">
        <v>1</v>
      </c>
      <c r="Y11" s="61">
        <v>1</v>
      </c>
      <c r="Z11" s="32">
        <v>0.2</v>
      </c>
      <c r="AA11" s="10">
        <v>0.2</v>
      </c>
      <c r="AB11" s="702" t="s">
        <v>128</v>
      </c>
      <c r="AC11" s="4"/>
      <c r="AD11" s="4" t="s">
        <v>129</v>
      </c>
      <c r="AE11" s="561">
        <v>0.2</v>
      </c>
      <c r="AF11" s="547">
        <v>0.2</v>
      </c>
      <c r="AG11" s="698" t="s">
        <v>130</v>
      </c>
      <c r="AH11" s="698" t="s">
        <v>89</v>
      </c>
      <c r="AI11" s="698" t="s">
        <v>131</v>
      </c>
      <c r="AJ11" s="6"/>
      <c r="AK11" s="6"/>
      <c r="AL11" s="12" t="s">
        <v>132</v>
      </c>
      <c r="AM11" s="4" t="s">
        <v>89</v>
      </c>
      <c r="AN11" s="4" t="s">
        <v>133</v>
      </c>
      <c r="AO11" s="12">
        <v>1</v>
      </c>
      <c r="AP11" s="12">
        <v>1</v>
      </c>
      <c r="AQ11" s="12" t="s">
        <v>134</v>
      </c>
      <c r="AR11" s="4" t="s">
        <v>98</v>
      </c>
      <c r="AS11" s="4" t="s">
        <v>135</v>
      </c>
      <c r="AT11" s="667">
        <v>1</v>
      </c>
      <c r="AU11" s="528">
        <v>1</v>
      </c>
      <c r="AV11" s="551"/>
      <c r="AW11" s="551"/>
      <c r="AX11" s="551"/>
      <c r="AY11" s="68" t="s">
        <v>136</v>
      </c>
      <c r="AZ11" s="858">
        <v>0.89</v>
      </c>
      <c r="BA11" s="474">
        <v>0.98</v>
      </c>
      <c r="BB11" s="146">
        <v>0.89</v>
      </c>
      <c r="BC11" s="880">
        <v>1</v>
      </c>
      <c r="BD11" s="904">
        <f>BC11/Y11</f>
        <v>1</v>
      </c>
      <c r="BE11" s="7"/>
      <c r="BF11" s="7"/>
      <c r="BG11" s="7"/>
      <c r="BH11" s="7"/>
      <c r="BI11" s="183"/>
      <c r="BJ11" s="4"/>
      <c r="BK11" s="803"/>
      <c r="BL11" s="803"/>
      <c r="BM11" s="803"/>
      <c r="BN11" s="912"/>
    </row>
    <row r="12" spans="1:66" s="470" customFormat="1" ht="33" hidden="1" customHeight="1" thickBot="1" x14ac:dyDescent="0.3">
      <c r="A12" s="5">
        <v>4</v>
      </c>
      <c r="B12" s="906" t="s">
        <v>68</v>
      </c>
      <c r="C12" s="517" t="s">
        <v>69</v>
      </c>
      <c r="D12" s="6" t="s">
        <v>70</v>
      </c>
      <c r="E12" s="7" t="s">
        <v>100</v>
      </c>
      <c r="F12" s="7" t="s">
        <v>72</v>
      </c>
      <c r="G12" s="7" t="s">
        <v>73</v>
      </c>
      <c r="H12" s="7" t="s">
        <v>74</v>
      </c>
      <c r="I12" s="7" t="s">
        <v>75</v>
      </c>
      <c r="J12" s="7" t="s">
        <v>101</v>
      </c>
      <c r="K12" s="4" t="s">
        <v>137</v>
      </c>
      <c r="L12" s="4" t="s">
        <v>138</v>
      </c>
      <c r="M12" s="8" t="s">
        <v>139</v>
      </c>
      <c r="N12" s="7" t="s">
        <v>140</v>
      </c>
      <c r="O12" s="4" t="s">
        <v>141</v>
      </c>
      <c r="P12" s="517" t="s">
        <v>142</v>
      </c>
      <c r="Q12" s="4" t="s">
        <v>143</v>
      </c>
      <c r="R12" s="517" t="s">
        <v>83</v>
      </c>
      <c r="S12" s="518" t="s">
        <v>126</v>
      </c>
      <c r="T12" s="519" t="s">
        <v>127</v>
      </c>
      <c r="U12" s="9">
        <v>0.99950000000000006</v>
      </c>
      <c r="V12" s="8">
        <v>0.99960000000000004</v>
      </c>
      <c r="W12" s="8">
        <v>0.99970000000000003</v>
      </c>
      <c r="X12" s="8">
        <v>0.99980000000000002</v>
      </c>
      <c r="Y12" s="61">
        <v>0.99980000000000002</v>
      </c>
      <c r="Z12" s="6"/>
      <c r="AA12" s="6"/>
      <c r="AB12" s="702" t="s">
        <v>144</v>
      </c>
      <c r="AC12" s="4"/>
      <c r="AD12" s="4" t="s">
        <v>145</v>
      </c>
      <c r="AE12" s="562"/>
      <c r="AF12" s="532"/>
      <c r="AG12" s="698" t="s">
        <v>146</v>
      </c>
      <c r="AH12" s="698" t="s">
        <v>89</v>
      </c>
      <c r="AI12" s="698" t="s">
        <v>147</v>
      </c>
      <c r="AJ12" s="6"/>
      <c r="AK12" s="563"/>
      <c r="AL12" s="12" t="s">
        <v>132</v>
      </c>
      <c r="AM12" s="4" t="s">
        <v>89</v>
      </c>
      <c r="AN12" s="698" t="s">
        <v>147</v>
      </c>
      <c r="AO12" s="12">
        <v>1</v>
      </c>
      <c r="AP12" s="12">
        <v>1</v>
      </c>
      <c r="AQ12" s="12" t="s">
        <v>148</v>
      </c>
      <c r="AR12" s="4" t="s">
        <v>98</v>
      </c>
      <c r="AS12" s="4" t="s">
        <v>149</v>
      </c>
      <c r="AT12" s="667">
        <v>1</v>
      </c>
      <c r="AU12" s="528">
        <v>1</v>
      </c>
      <c r="AV12" s="561"/>
      <c r="AW12" s="561"/>
      <c r="AX12" s="561"/>
      <c r="AY12" s="69">
        <v>0.99950000000000006</v>
      </c>
      <c r="AZ12" s="859" t="s">
        <v>150</v>
      </c>
      <c r="BA12" s="860">
        <v>0.99950000000000006</v>
      </c>
      <c r="BB12" s="864" t="s">
        <v>150</v>
      </c>
      <c r="BC12" s="880">
        <v>1</v>
      </c>
      <c r="BD12" s="904">
        <f>BC12/Y12</f>
        <v>1.0002000400080016</v>
      </c>
      <c r="BE12" s="7"/>
      <c r="BF12" s="7"/>
      <c r="BG12" s="7"/>
      <c r="BH12" s="7"/>
      <c r="BI12" s="183"/>
      <c r="BJ12" s="4" t="s">
        <v>117</v>
      </c>
      <c r="BK12" s="861">
        <v>2025121002001110</v>
      </c>
      <c r="BL12" s="812">
        <v>45866</v>
      </c>
      <c r="BM12" s="803"/>
      <c r="BN12" s="912"/>
    </row>
    <row r="13" spans="1:66" s="470" customFormat="1" ht="33" hidden="1" customHeight="1" x14ac:dyDescent="0.25">
      <c r="A13" s="5">
        <v>5</v>
      </c>
      <c r="B13" s="906" t="s">
        <v>151</v>
      </c>
      <c r="C13" s="517" t="s">
        <v>152</v>
      </c>
      <c r="D13" s="6" t="s">
        <v>70</v>
      </c>
      <c r="E13" s="4" t="s">
        <v>100</v>
      </c>
      <c r="F13" s="4" t="s">
        <v>72</v>
      </c>
      <c r="G13" s="4" t="s">
        <v>73</v>
      </c>
      <c r="H13" s="4" t="s">
        <v>74</v>
      </c>
      <c r="I13" s="4" t="s">
        <v>153</v>
      </c>
      <c r="J13" s="4" t="s">
        <v>154</v>
      </c>
      <c r="K13" s="4" t="s">
        <v>155</v>
      </c>
      <c r="L13" s="4" t="s">
        <v>156</v>
      </c>
      <c r="M13" s="6">
        <v>0</v>
      </c>
      <c r="N13" s="703" t="s">
        <v>157</v>
      </c>
      <c r="O13" s="4" t="s">
        <v>158</v>
      </c>
      <c r="P13" s="517" t="s">
        <v>81</v>
      </c>
      <c r="Q13" s="4" t="s">
        <v>159</v>
      </c>
      <c r="R13" s="517" t="s">
        <v>83</v>
      </c>
      <c r="S13" s="518" t="s">
        <v>84</v>
      </c>
      <c r="T13" s="519" t="s">
        <v>85</v>
      </c>
      <c r="U13" s="15">
        <v>0.9</v>
      </c>
      <c r="V13" s="6">
        <v>0</v>
      </c>
      <c r="W13" s="6">
        <v>0</v>
      </c>
      <c r="X13" s="6">
        <v>0</v>
      </c>
      <c r="Y13" s="81">
        <v>0.9</v>
      </c>
      <c r="Z13" s="230">
        <v>0.2</v>
      </c>
      <c r="AA13" s="14">
        <v>0.2</v>
      </c>
      <c r="AB13" s="4" t="s">
        <v>160</v>
      </c>
      <c r="AC13" s="4" t="s">
        <v>161</v>
      </c>
      <c r="AD13" s="4" t="s">
        <v>162</v>
      </c>
      <c r="AE13" s="20">
        <v>0.2</v>
      </c>
      <c r="AF13" s="20">
        <v>0.2</v>
      </c>
      <c r="AG13" s="698" t="s">
        <v>163</v>
      </c>
      <c r="AH13" s="698" t="s">
        <v>161</v>
      </c>
      <c r="AI13" s="698" t="s">
        <v>164</v>
      </c>
      <c r="AJ13" s="20">
        <v>0.5</v>
      </c>
      <c r="AK13" s="20">
        <v>0.5</v>
      </c>
      <c r="AL13" s="12" t="s">
        <v>165</v>
      </c>
      <c r="AM13" s="4" t="s">
        <v>166</v>
      </c>
      <c r="AN13" s="4" t="s">
        <v>167</v>
      </c>
      <c r="AO13" s="20">
        <v>0.1</v>
      </c>
      <c r="AP13" s="20">
        <v>0.1</v>
      </c>
      <c r="AQ13" s="20" t="s">
        <v>168</v>
      </c>
      <c r="AR13" s="6" t="s">
        <v>166</v>
      </c>
      <c r="AS13" s="6" t="s">
        <v>169</v>
      </c>
      <c r="AT13" s="20">
        <v>1.1100000000000001</v>
      </c>
      <c r="AU13" s="20">
        <v>0</v>
      </c>
      <c r="AV13" s="20">
        <v>0.9</v>
      </c>
      <c r="AW13" s="20">
        <v>1</v>
      </c>
      <c r="AX13" s="32">
        <f>(AW13/AV13)*100%</f>
        <v>1.1111111111111112</v>
      </c>
      <c r="AY13" s="20">
        <f>90%-90%</f>
        <v>0</v>
      </c>
      <c r="AZ13" s="91">
        <v>0</v>
      </c>
      <c r="BA13" s="474">
        <v>0</v>
      </c>
      <c r="BB13" s="474">
        <v>1.1100000000000001</v>
      </c>
      <c r="BC13" s="881">
        <v>1</v>
      </c>
      <c r="BD13" s="821">
        <f>+BC13/Y13</f>
        <v>1.1111111111111112</v>
      </c>
      <c r="BE13" s="7"/>
      <c r="BF13" s="7"/>
      <c r="BG13" s="7"/>
      <c r="BH13" s="7"/>
      <c r="BI13" s="183"/>
      <c r="BJ13" s="4"/>
      <c r="BK13" s="803"/>
      <c r="BL13" s="803"/>
      <c r="BM13" s="803" t="s">
        <v>170</v>
      </c>
      <c r="BN13" s="912"/>
    </row>
    <row r="14" spans="1:66" s="470" customFormat="1" ht="33" hidden="1" customHeight="1" x14ac:dyDescent="0.25">
      <c r="A14" s="5">
        <v>5.0999999999999996</v>
      </c>
      <c r="B14" s="906" t="s">
        <v>151</v>
      </c>
      <c r="C14" s="517" t="s">
        <v>152</v>
      </c>
      <c r="D14" s="6" t="s">
        <v>70</v>
      </c>
      <c r="E14" s="4" t="s">
        <v>100</v>
      </c>
      <c r="F14" s="4" t="s">
        <v>72</v>
      </c>
      <c r="G14" s="4" t="s">
        <v>73</v>
      </c>
      <c r="H14" s="4" t="s">
        <v>74</v>
      </c>
      <c r="I14" s="4" t="s">
        <v>153</v>
      </c>
      <c r="J14" s="4" t="s">
        <v>154</v>
      </c>
      <c r="K14" s="4" t="s">
        <v>155</v>
      </c>
      <c r="L14" s="4" t="s">
        <v>156</v>
      </c>
      <c r="M14" s="6">
        <v>0</v>
      </c>
      <c r="N14" s="7" t="s">
        <v>171</v>
      </c>
      <c r="O14" s="4" t="s">
        <v>172</v>
      </c>
      <c r="P14" s="517" t="s">
        <v>81</v>
      </c>
      <c r="Q14" s="4" t="s">
        <v>173</v>
      </c>
      <c r="R14" s="517" t="s">
        <v>174</v>
      </c>
      <c r="S14" s="518" t="s">
        <v>175</v>
      </c>
      <c r="T14" s="519" t="s">
        <v>85</v>
      </c>
      <c r="U14" s="16">
        <v>0</v>
      </c>
      <c r="V14" s="6">
        <v>13</v>
      </c>
      <c r="W14" s="6">
        <v>1</v>
      </c>
      <c r="X14" s="17">
        <v>1</v>
      </c>
      <c r="Y14" s="113">
        <v>15</v>
      </c>
      <c r="Z14" s="645">
        <v>0</v>
      </c>
      <c r="AA14" s="14">
        <v>0</v>
      </c>
      <c r="AB14" s="4" t="s">
        <v>176</v>
      </c>
      <c r="AC14" s="4" t="s">
        <v>161</v>
      </c>
      <c r="AD14" s="4" t="s">
        <v>177</v>
      </c>
      <c r="AE14" s="6">
        <v>0</v>
      </c>
      <c r="AF14" s="6">
        <v>0</v>
      </c>
      <c r="AG14" s="698" t="s">
        <v>178</v>
      </c>
      <c r="AH14" s="698" t="s">
        <v>161</v>
      </c>
      <c r="AI14" s="698" t="s">
        <v>177</v>
      </c>
      <c r="AJ14" s="6">
        <v>5</v>
      </c>
      <c r="AK14" s="20">
        <v>0.36</v>
      </c>
      <c r="AL14" s="12" t="s">
        <v>179</v>
      </c>
      <c r="AM14" s="4" t="s">
        <v>166</v>
      </c>
      <c r="AN14" s="4" t="s">
        <v>180</v>
      </c>
      <c r="AO14" s="6">
        <v>5</v>
      </c>
      <c r="AP14" s="20">
        <v>0.36</v>
      </c>
      <c r="AQ14" s="20" t="s">
        <v>181</v>
      </c>
      <c r="AR14" s="6" t="s">
        <v>166</v>
      </c>
      <c r="AS14" s="6" t="s">
        <v>182</v>
      </c>
      <c r="AT14" s="6">
        <v>0</v>
      </c>
      <c r="AU14" s="20">
        <v>0</v>
      </c>
      <c r="AV14" s="6">
        <v>13</v>
      </c>
      <c r="AW14" s="34">
        <v>10</v>
      </c>
      <c r="AX14" s="32">
        <f>(AW14/AV14)*100%</f>
        <v>0.76923076923076927</v>
      </c>
      <c r="AY14" s="701" t="s">
        <v>183</v>
      </c>
      <c r="AZ14" s="91">
        <v>0</v>
      </c>
      <c r="BA14" s="474">
        <v>0</v>
      </c>
      <c r="BB14" s="474">
        <v>0</v>
      </c>
      <c r="BC14" s="882">
        <v>10</v>
      </c>
      <c r="BD14" s="821">
        <f>+BC14/Y14</f>
        <v>0.66666666666666663</v>
      </c>
      <c r="BE14" s="7"/>
      <c r="BF14" s="7"/>
      <c r="BG14" s="7"/>
      <c r="BH14" s="7"/>
      <c r="BI14" s="183"/>
      <c r="BJ14" s="4"/>
      <c r="BK14" s="803"/>
      <c r="BL14" s="803"/>
      <c r="BM14" s="803" t="s">
        <v>184</v>
      </c>
      <c r="BN14" s="912"/>
    </row>
    <row r="15" spans="1:66" s="470" customFormat="1" ht="33" hidden="1" customHeight="1" x14ac:dyDescent="0.25">
      <c r="A15" s="5">
        <v>6</v>
      </c>
      <c r="B15" s="906" t="s">
        <v>151</v>
      </c>
      <c r="C15" s="517" t="s">
        <v>152</v>
      </c>
      <c r="D15" s="6" t="s">
        <v>70</v>
      </c>
      <c r="E15" s="4" t="s">
        <v>100</v>
      </c>
      <c r="F15" s="4" t="s">
        <v>72</v>
      </c>
      <c r="G15" s="4" t="s">
        <v>73</v>
      </c>
      <c r="H15" s="4" t="s">
        <v>74</v>
      </c>
      <c r="I15" s="4" t="s">
        <v>153</v>
      </c>
      <c r="J15" s="4" t="s">
        <v>154</v>
      </c>
      <c r="K15" s="4" t="s">
        <v>185</v>
      </c>
      <c r="L15" s="4" t="s">
        <v>186</v>
      </c>
      <c r="M15" s="6">
        <v>17</v>
      </c>
      <c r="N15" s="7" t="s">
        <v>171</v>
      </c>
      <c r="O15" s="4" t="s">
        <v>187</v>
      </c>
      <c r="P15" s="517" t="s">
        <v>81</v>
      </c>
      <c r="Q15" s="4" t="s">
        <v>188</v>
      </c>
      <c r="R15" s="517" t="s">
        <v>174</v>
      </c>
      <c r="S15" s="518" t="s">
        <v>175</v>
      </c>
      <c r="T15" s="519" t="s">
        <v>85</v>
      </c>
      <c r="U15" s="16">
        <v>3</v>
      </c>
      <c r="V15" s="6">
        <v>3</v>
      </c>
      <c r="W15" s="6">
        <v>3</v>
      </c>
      <c r="X15" s="6">
        <v>3</v>
      </c>
      <c r="Y15" s="115">
        <v>12</v>
      </c>
      <c r="Z15" s="646">
        <v>0</v>
      </c>
      <c r="AA15" s="14">
        <v>0</v>
      </c>
      <c r="AB15" s="4" t="s">
        <v>189</v>
      </c>
      <c r="AC15" s="4" t="s">
        <v>161</v>
      </c>
      <c r="AD15" s="4" t="s">
        <v>190</v>
      </c>
      <c r="AE15" s="6">
        <v>0</v>
      </c>
      <c r="AF15" s="6">
        <v>0</v>
      </c>
      <c r="AG15" s="698" t="s">
        <v>191</v>
      </c>
      <c r="AH15" s="698" t="s">
        <v>161</v>
      </c>
      <c r="AI15" s="698" t="s">
        <v>190</v>
      </c>
      <c r="AJ15" s="6">
        <v>2</v>
      </c>
      <c r="AK15" s="20">
        <v>0.67</v>
      </c>
      <c r="AL15" s="12" t="s">
        <v>192</v>
      </c>
      <c r="AM15" s="4" t="s">
        <v>166</v>
      </c>
      <c r="AN15" s="4" t="s">
        <v>193</v>
      </c>
      <c r="AO15" s="6">
        <v>1</v>
      </c>
      <c r="AP15" s="20">
        <v>0.33</v>
      </c>
      <c r="AQ15" s="20" t="s">
        <v>194</v>
      </c>
      <c r="AR15" s="6" t="s">
        <v>166</v>
      </c>
      <c r="AS15" s="6" t="s">
        <v>195</v>
      </c>
      <c r="AT15" s="484">
        <v>3</v>
      </c>
      <c r="AU15" s="483">
        <v>1</v>
      </c>
      <c r="AV15" s="6">
        <v>0</v>
      </c>
      <c r="AW15" s="34">
        <v>0</v>
      </c>
      <c r="AX15" s="34">
        <v>0</v>
      </c>
      <c r="AY15" s="701">
        <v>5</v>
      </c>
      <c r="AZ15" s="77">
        <v>3</v>
      </c>
      <c r="BA15" s="474">
        <v>1.6666666666666667</v>
      </c>
      <c r="BB15" s="474">
        <v>1</v>
      </c>
      <c r="BC15" s="882">
        <v>11</v>
      </c>
      <c r="BD15" s="821">
        <f>+BC15/Y15</f>
        <v>0.91666666666666663</v>
      </c>
      <c r="BE15" s="7"/>
      <c r="BF15" s="7"/>
      <c r="BG15" s="7"/>
      <c r="BH15" s="7"/>
      <c r="BI15" s="183"/>
      <c r="BJ15" s="4"/>
      <c r="BK15" s="803"/>
      <c r="BL15" s="803"/>
      <c r="BM15" s="803"/>
      <c r="BN15" s="912"/>
    </row>
    <row r="16" spans="1:66" s="470" customFormat="1" ht="33" hidden="1" customHeight="1" x14ac:dyDescent="0.25">
      <c r="A16" s="5">
        <v>7</v>
      </c>
      <c r="B16" s="906" t="s">
        <v>196</v>
      </c>
      <c r="C16" s="517" t="s">
        <v>197</v>
      </c>
      <c r="D16" s="6" t="s">
        <v>70</v>
      </c>
      <c r="E16" s="4" t="s">
        <v>100</v>
      </c>
      <c r="F16" s="4" t="s">
        <v>198</v>
      </c>
      <c r="G16" s="4" t="s">
        <v>73</v>
      </c>
      <c r="H16" s="4" t="s">
        <v>74</v>
      </c>
      <c r="I16" s="4" t="s">
        <v>75</v>
      </c>
      <c r="J16" s="4" t="s">
        <v>199</v>
      </c>
      <c r="K16" s="4" t="s">
        <v>155</v>
      </c>
      <c r="L16" s="4" t="s">
        <v>200</v>
      </c>
      <c r="M16" s="6">
        <v>1</v>
      </c>
      <c r="N16" s="7" t="s">
        <v>171</v>
      </c>
      <c r="O16" s="4" t="s">
        <v>201</v>
      </c>
      <c r="P16" s="517"/>
      <c r="Q16" s="4" t="s">
        <v>202</v>
      </c>
      <c r="R16" s="517"/>
      <c r="S16" s="518" t="s">
        <v>175</v>
      </c>
      <c r="T16" s="519"/>
      <c r="U16" s="18">
        <v>0.5</v>
      </c>
      <c r="V16" s="19">
        <v>0.5</v>
      </c>
      <c r="W16" s="6">
        <v>0</v>
      </c>
      <c r="X16" s="6">
        <v>0</v>
      </c>
      <c r="Y16" s="80">
        <v>1</v>
      </c>
      <c r="Z16" s="333"/>
      <c r="AA16" s="14"/>
      <c r="AB16" s="4" t="s">
        <v>203</v>
      </c>
      <c r="AC16" s="4"/>
      <c r="AD16" s="4" t="s">
        <v>204</v>
      </c>
      <c r="AE16" s="6"/>
      <c r="AF16" s="6"/>
      <c r="AG16" s="698" t="s">
        <v>205</v>
      </c>
      <c r="AH16" s="698"/>
      <c r="AI16" s="698" t="s">
        <v>206</v>
      </c>
      <c r="AJ16" s="6"/>
      <c r="AK16" s="6"/>
      <c r="AL16" s="12" t="s">
        <v>207</v>
      </c>
      <c r="AM16" s="4" t="s">
        <v>171</v>
      </c>
      <c r="AN16" s="698" t="s">
        <v>208</v>
      </c>
      <c r="AO16" s="4" t="s">
        <v>209</v>
      </c>
      <c r="AP16" s="4" t="s">
        <v>171</v>
      </c>
      <c r="AQ16" s="12" t="s">
        <v>210</v>
      </c>
      <c r="AR16" s="4" t="s">
        <v>171</v>
      </c>
      <c r="AS16" s="12" t="s">
        <v>210</v>
      </c>
      <c r="AT16" s="6"/>
      <c r="AU16" s="6"/>
      <c r="AV16" s="6">
        <v>0</v>
      </c>
      <c r="AW16" s="34"/>
      <c r="AX16" s="34"/>
      <c r="AY16" s="701">
        <v>0.5</v>
      </c>
      <c r="AZ16" s="833">
        <v>0.5</v>
      </c>
      <c r="BA16" s="474">
        <v>1</v>
      </c>
      <c r="BB16" s="474">
        <v>1</v>
      </c>
      <c r="BC16" s="882">
        <v>1</v>
      </c>
      <c r="BD16" s="821">
        <f t="shared" ref="BD16:BD72" si="0">BC16/Y16</f>
        <v>1</v>
      </c>
      <c r="BE16" s="7"/>
      <c r="BF16" s="7"/>
      <c r="BG16" s="7"/>
      <c r="BH16" s="7"/>
      <c r="BI16" s="183"/>
      <c r="BJ16" s="4" t="s">
        <v>211</v>
      </c>
      <c r="BK16" s="803"/>
      <c r="BL16" s="803"/>
      <c r="BM16" s="803"/>
      <c r="BN16" s="912"/>
    </row>
    <row r="17" spans="1:66" s="470" customFormat="1" ht="33" hidden="1" customHeight="1" x14ac:dyDescent="0.25">
      <c r="A17" s="5">
        <v>8</v>
      </c>
      <c r="B17" s="906" t="s">
        <v>196</v>
      </c>
      <c r="C17" s="517" t="s">
        <v>197</v>
      </c>
      <c r="D17" s="6" t="s">
        <v>70</v>
      </c>
      <c r="E17" s="4" t="s">
        <v>100</v>
      </c>
      <c r="F17" s="4" t="s">
        <v>198</v>
      </c>
      <c r="G17" s="4" t="s">
        <v>73</v>
      </c>
      <c r="H17" s="4" t="s">
        <v>74</v>
      </c>
      <c r="I17" s="4" t="s">
        <v>75</v>
      </c>
      <c r="J17" s="4" t="s">
        <v>199</v>
      </c>
      <c r="K17" s="4" t="s">
        <v>155</v>
      </c>
      <c r="L17" s="4" t="s">
        <v>212</v>
      </c>
      <c r="M17" s="6" t="s">
        <v>213</v>
      </c>
      <c r="N17" s="7" t="s">
        <v>214</v>
      </c>
      <c r="O17" s="4" t="s">
        <v>215</v>
      </c>
      <c r="P17" s="517" t="s">
        <v>124</v>
      </c>
      <c r="Q17" s="4" t="s">
        <v>216</v>
      </c>
      <c r="R17" s="517" t="s">
        <v>174</v>
      </c>
      <c r="S17" s="518" t="s">
        <v>175</v>
      </c>
      <c r="T17" s="519" t="s">
        <v>85</v>
      </c>
      <c r="U17" s="35">
        <v>3</v>
      </c>
      <c r="V17" s="21">
        <v>13</v>
      </c>
      <c r="W17" s="21">
        <v>18</v>
      </c>
      <c r="X17" s="21">
        <v>11</v>
      </c>
      <c r="Y17" s="80">
        <v>45</v>
      </c>
      <c r="Z17" s="834">
        <v>0</v>
      </c>
      <c r="AA17" s="14">
        <v>0</v>
      </c>
      <c r="AB17" s="702" t="s">
        <v>217</v>
      </c>
      <c r="AC17" s="4"/>
      <c r="AD17" s="4" t="s">
        <v>218</v>
      </c>
      <c r="AE17" s="6">
        <v>7</v>
      </c>
      <c r="AF17" s="524">
        <v>0.38800000000000001</v>
      </c>
      <c r="AG17" s="698" t="s">
        <v>219</v>
      </c>
      <c r="AH17" s="698" t="s">
        <v>220</v>
      </c>
      <c r="AI17" s="698" t="s">
        <v>221</v>
      </c>
      <c r="AJ17" s="6">
        <v>5</v>
      </c>
      <c r="AK17" s="20">
        <v>0.28000000000000003</v>
      </c>
      <c r="AL17" s="12" t="s">
        <v>222</v>
      </c>
      <c r="AM17" s="12" t="str">
        <f>+AH17</f>
        <v>Gestiòn de Servicios de Salud</v>
      </c>
      <c r="AN17" s="4" t="s">
        <v>223</v>
      </c>
      <c r="AO17" s="4">
        <v>5</v>
      </c>
      <c r="AP17" s="700">
        <v>0.28000000000000003</v>
      </c>
      <c r="AQ17" s="12" t="s">
        <v>224</v>
      </c>
      <c r="AR17" s="12" t="str">
        <f>+AM17</f>
        <v>Gestiòn de Servicios de Salud</v>
      </c>
      <c r="AS17" s="4" t="s">
        <v>225</v>
      </c>
      <c r="AT17" s="684">
        <v>17</v>
      </c>
      <c r="AU17" s="524">
        <v>0.94399999999999995</v>
      </c>
      <c r="AV17" s="6">
        <v>0</v>
      </c>
      <c r="AW17" s="34"/>
      <c r="AX17" s="34"/>
      <c r="AY17" s="701">
        <v>5</v>
      </c>
      <c r="AZ17" s="701">
        <v>13</v>
      </c>
      <c r="BA17" s="474">
        <v>1.4285714285714286</v>
      </c>
      <c r="BB17" s="474">
        <v>1</v>
      </c>
      <c r="BC17" s="882">
        <v>35</v>
      </c>
      <c r="BD17" s="821">
        <f t="shared" si="0"/>
        <v>0.77777777777777779</v>
      </c>
      <c r="BE17" s="7"/>
      <c r="BF17" s="7"/>
      <c r="BG17" s="7"/>
      <c r="BH17" s="7"/>
      <c r="BI17" s="183"/>
      <c r="BJ17" s="4" t="s">
        <v>211</v>
      </c>
      <c r="BK17" s="803"/>
      <c r="BL17" s="803"/>
      <c r="BM17" s="803"/>
      <c r="BN17" s="912"/>
    </row>
    <row r="18" spans="1:66" s="470" customFormat="1" ht="33" hidden="1" customHeight="1" x14ac:dyDescent="0.25">
      <c r="A18" s="5">
        <v>9</v>
      </c>
      <c r="B18" s="906" t="s">
        <v>196</v>
      </c>
      <c r="C18" s="517" t="s">
        <v>197</v>
      </c>
      <c r="D18" s="6" t="s">
        <v>70</v>
      </c>
      <c r="E18" s="4" t="s">
        <v>100</v>
      </c>
      <c r="F18" s="4" t="s">
        <v>72</v>
      </c>
      <c r="G18" s="4" t="s">
        <v>73</v>
      </c>
      <c r="H18" s="4" t="s">
        <v>74</v>
      </c>
      <c r="I18" s="4" t="s">
        <v>75</v>
      </c>
      <c r="J18" s="4" t="s">
        <v>226</v>
      </c>
      <c r="K18" s="4" t="s">
        <v>77</v>
      </c>
      <c r="L18" s="4" t="s">
        <v>227</v>
      </c>
      <c r="M18" s="6">
        <v>0</v>
      </c>
      <c r="N18" s="7"/>
      <c r="O18" s="4" t="s">
        <v>228</v>
      </c>
      <c r="P18" s="517"/>
      <c r="Q18" s="4" t="s">
        <v>229</v>
      </c>
      <c r="R18" s="517"/>
      <c r="S18" s="518" t="s">
        <v>175</v>
      </c>
      <c r="T18" s="519"/>
      <c r="U18" s="15">
        <v>0.3</v>
      </c>
      <c r="V18" s="20">
        <v>0.7</v>
      </c>
      <c r="W18" s="6">
        <v>0</v>
      </c>
      <c r="X18" s="6">
        <v>0</v>
      </c>
      <c r="Y18" s="81">
        <v>1</v>
      </c>
      <c r="Z18" s="333"/>
      <c r="AA18" s="14"/>
      <c r="AB18" s="702" t="s">
        <v>203</v>
      </c>
      <c r="AC18" s="4"/>
      <c r="AD18" s="4" t="s">
        <v>230</v>
      </c>
      <c r="AE18" s="6"/>
      <c r="AF18" s="6"/>
      <c r="AG18" s="698" t="s">
        <v>205</v>
      </c>
      <c r="AH18" s="698"/>
      <c r="AI18" s="698" t="s">
        <v>231</v>
      </c>
      <c r="AJ18" s="6"/>
      <c r="AK18" s="6"/>
      <c r="AL18" s="12" t="s">
        <v>207</v>
      </c>
      <c r="AM18" s="4" t="s">
        <v>171</v>
      </c>
      <c r="AN18" s="698" t="s">
        <v>208</v>
      </c>
      <c r="AO18" s="4" t="s">
        <v>209</v>
      </c>
      <c r="AP18" s="4" t="s">
        <v>171</v>
      </c>
      <c r="AQ18" s="12" t="s">
        <v>210</v>
      </c>
      <c r="AR18" s="4" t="s">
        <v>171</v>
      </c>
      <c r="AS18" s="12" t="s">
        <v>210</v>
      </c>
      <c r="AT18" s="648">
        <v>0</v>
      </c>
      <c r="AU18" s="483"/>
      <c r="AV18" s="6">
        <v>0</v>
      </c>
      <c r="AW18" s="34"/>
      <c r="AX18" s="34"/>
      <c r="AY18" s="704">
        <v>1</v>
      </c>
      <c r="AZ18" s="286">
        <v>0.85</v>
      </c>
      <c r="BA18" s="474">
        <v>0.5</v>
      </c>
      <c r="BB18" s="474">
        <v>1</v>
      </c>
      <c r="BC18" s="881">
        <v>1</v>
      </c>
      <c r="BD18" s="821">
        <f t="shared" si="0"/>
        <v>1</v>
      </c>
      <c r="BE18" s="7"/>
      <c r="BF18" s="7"/>
      <c r="BG18" s="7"/>
      <c r="BH18" s="7"/>
      <c r="BI18" s="183"/>
      <c r="BJ18" s="4"/>
      <c r="BK18" s="803"/>
      <c r="BL18" s="803"/>
      <c r="BM18" s="803"/>
      <c r="BN18" s="912"/>
    </row>
    <row r="19" spans="1:66" s="470" customFormat="1" ht="33" hidden="1" customHeight="1" x14ac:dyDescent="0.25">
      <c r="A19" s="5">
        <v>9.1</v>
      </c>
      <c r="B19" s="906" t="s">
        <v>196</v>
      </c>
      <c r="C19" s="517" t="s">
        <v>197</v>
      </c>
      <c r="D19" s="6" t="s">
        <v>70</v>
      </c>
      <c r="E19" s="4" t="s">
        <v>100</v>
      </c>
      <c r="F19" s="4" t="s">
        <v>72</v>
      </c>
      <c r="G19" s="4" t="s">
        <v>73</v>
      </c>
      <c r="H19" s="4" t="s">
        <v>74</v>
      </c>
      <c r="I19" s="4" t="s">
        <v>75</v>
      </c>
      <c r="J19" s="4" t="s">
        <v>226</v>
      </c>
      <c r="K19" s="4" t="s">
        <v>102</v>
      </c>
      <c r="L19" s="7" t="s">
        <v>227</v>
      </c>
      <c r="M19" s="6">
        <v>0</v>
      </c>
      <c r="N19" s="7" t="s">
        <v>232</v>
      </c>
      <c r="O19" s="4" t="s">
        <v>233</v>
      </c>
      <c r="P19" s="517" t="s">
        <v>124</v>
      </c>
      <c r="Q19" s="4" t="s">
        <v>234</v>
      </c>
      <c r="R19" s="517" t="s">
        <v>174</v>
      </c>
      <c r="S19" s="518" t="s">
        <v>84</v>
      </c>
      <c r="T19" s="519" t="s">
        <v>85</v>
      </c>
      <c r="U19" s="16">
        <v>0</v>
      </c>
      <c r="V19" s="6">
        <v>0</v>
      </c>
      <c r="W19" s="21">
        <v>1</v>
      </c>
      <c r="X19" s="21">
        <v>0</v>
      </c>
      <c r="Y19" s="80">
        <v>1</v>
      </c>
      <c r="Z19" s="333">
        <v>0.25</v>
      </c>
      <c r="AA19" s="14">
        <v>0.25</v>
      </c>
      <c r="AB19" s="702" t="s">
        <v>235</v>
      </c>
      <c r="AC19" s="4"/>
      <c r="AD19" s="4" t="s">
        <v>236</v>
      </c>
      <c r="AE19" s="6">
        <v>0.25</v>
      </c>
      <c r="AF19" s="20">
        <v>0.25</v>
      </c>
      <c r="AG19" s="698" t="s">
        <v>237</v>
      </c>
      <c r="AH19" s="698" t="s">
        <v>238</v>
      </c>
      <c r="AI19" s="698" t="s">
        <v>239</v>
      </c>
      <c r="AJ19" s="6">
        <v>0.25</v>
      </c>
      <c r="AK19" s="20">
        <v>0.25</v>
      </c>
      <c r="AL19" s="12" t="s">
        <v>240</v>
      </c>
      <c r="AM19" s="4" t="s">
        <v>241</v>
      </c>
      <c r="AN19" s="698" t="s">
        <v>242</v>
      </c>
      <c r="AO19" s="4">
        <v>0.25</v>
      </c>
      <c r="AP19" s="12">
        <v>0.25</v>
      </c>
      <c r="AQ19" s="12" t="s">
        <v>243</v>
      </c>
      <c r="AR19" s="4" t="s">
        <v>241</v>
      </c>
      <c r="AS19" s="4" t="s">
        <v>244</v>
      </c>
      <c r="AT19" s="6">
        <v>1</v>
      </c>
      <c r="AU19" s="20">
        <v>1</v>
      </c>
      <c r="AV19" s="6">
        <v>0</v>
      </c>
      <c r="AW19" s="34"/>
      <c r="AX19" s="34"/>
      <c r="AY19" s="701" t="s">
        <v>183</v>
      </c>
      <c r="AZ19" s="258" t="s">
        <v>245</v>
      </c>
      <c r="BA19" s="474"/>
      <c r="BB19" s="474">
        <v>1</v>
      </c>
      <c r="BC19" s="882">
        <v>1</v>
      </c>
      <c r="BD19" s="821">
        <f t="shared" si="0"/>
        <v>1</v>
      </c>
      <c r="BE19" s="7"/>
      <c r="BF19" s="7"/>
      <c r="BG19" s="7"/>
      <c r="BH19" s="7"/>
      <c r="BI19" s="183"/>
      <c r="BJ19" s="4" t="s">
        <v>211</v>
      </c>
      <c r="BK19" s="803"/>
      <c r="BL19" s="803"/>
      <c r="BM19" s="803"/>
      <c r="BN19" s="912"/>
    </row>
    <row r="20" spans="1:66" s="470" customFormat="1" ht="33" hidden="1" customHeight="1" x14ac:dyDescent="0.25">
      <c r="A20" s="5">
        <v>10</v>
      </c>
      <c r="B20" s="906" t="s">
        <v>246</v>
      </c>
      <c r="C20" s="517" t="s">
        <v>247</v>
      </c>
      <c r="D20" s="6" t="s">
        <v>70</v>
      </c>
      <c r="E20" s="4" t="s">
        <v>100</v>
      </c>
      <c r="F20" s="4" t="s">
        <v>248</v>
      </c>
      <c r="G20" s="4" t="s">
        <v>249</v>
      </c>
      <c r="H20" s="4" t="s">
        <v>74</v>
      </c>
      <c r="I20" s="4" t="s">
        <v>118</v>
      </c>
      <c r="J20" s="4" t="s">
        <v>119</v>
      </c>
      <c r="K20" s="4" t="s">
        <v>102</v>
      </c>
      <c r="L20" s="4" t="s">
        <v>250</v>
      </c>
      <c r="M20" s="526">
        <v>27200</v>
      </c>
      <c r="N20" s="7" t="s">
        <v>251</v>
      </c>
      <c r="O20" s="4" t="s">
        <v>252</v>
      </c>
      <c r="P20" s="517" t="s">
        <v>81</v>
      </c>
      <c r="Q20" s="12" t="s">
        <v>253</v>
      </c>
      <c r="R20" s="517" t="s">
        <v>254</v>
      </c>
      <c r="S20" s="518" t="s">
        <v>175</v>
      </c>
      <c r="T20" s="519" t="s">
        <v>255</v>
      </c>
      <c r="U20" s="525">
        <v>27200</v>
      </c>
      <c r="V20" s="526">
        <v>28613.200000000001</v>
      </c>
      <c r="W20" s="526">
        <v>30026.799999999999</v>
      </c>
      <c r="X20" s="526">
        <v>31440</v>
      </c>
      <c r="Y20" s="649">
        <v>117280</v>
      </c>
      <c r="Z20" s="650">
        <v>14911</v>
      </c>
      <c r="AA20" s="10">
        <v>0.49659999999999999</v>
      </c>
      <c r="AB20" s="705" t="s">
        <v>256</v>
      </c>
      <c r="AC20" s="4" t="s">
        <v>257</v>
      </c>
      <c r="AD20" s="4" t="s">
        <v>258</v>
      </c>
      <c r="AE20" s="649">
        <v>7700</v>
      </c>
      <c r="AF20" s="350">
        <v>0.25600000000000001</v>
      </c>
      <c r="AG20" s="698" t="s">
        <v>259</v>
      </c>
      <c r="AH20" s="698" t="s">
        <v>257</v>
      </c>
      <c r="AI20" s="698" t="s">
        <v>260</v>
      </c>
      <c r="AJ20" s="651">
        <v>2766</v>
      </c>
      <c r="AK20" s="350">
        <v>9.2100000000000001E-2</v>
      </c>
      <c r="AL20" s="12" t="s">
        <v>261</v>
      </c>
      <c r="AM20" s="4" t="s">
        <v>257</v>
      </c>
      <c r="AN20" s="4" t="s">
        <v>262</v>
      </c>
      <c r="AO20" s="706">
        <v>16269</v>
      </c>
      <c r="AP20" s="350">
        <f>+AO20/W20</f>
        <v>0.54181597772656431</v>
      </c>
      <c r="AQ20" s="12" t="s">
        <v>263</v>
      </c>
      <c r="AR20" s="4" t="s">
        <v>257</v>
      </c>
      <c r="AS20" s="4" t="s">
        <v>264</v>
      </c>
      <c r="AT20" s="527">
        <f>+Z20+AE20+AJ20+AO20</f>
        <v>41646</v>
      </c>
      <c r="AU20" s="528">
        <f>+AT20/W20</f>
        <v>1.3869609815231727</v>
      </c>
      <c r="AV20" s="529">
        <v>0</v>
      </c>
      <c r="AW20" s="529"/>
      <c r="AX20" s="529"/>
      <c r="AY20" s="701">
        <v>18922</v>
      </c>
      <c r="AZ20" s="707">
        <v>38577</v>
      </c>
      <c r="BA20" s="474">
        <v>0.69566176470588237</v>
      </c>
      <c r="BB20" s="474">
        <v>0.89731312820656195</v>
      </c>
      <c r="BC20" s="882">
        <v>99145</v>
      </c>
      <c r="BD20" s="835">
        <f t="shared" si="0"/>
        <v>0.84537005457025916</v>
      </c>
      <c r="BE20" s="7"/>
      <c r="BF20" s="7"/>
      <c r="BG20" s="7"/>
      <c r="BH20" s="7"/>
      <c r="BI20" s="183"/>
      <c r="BJ20" s="802"/>
      <c r="BK20" s="802"/>
      <c r="BL20" s="803"/>
      <c r="BM20" s="803"/>
      <c r="BN20" s="912"/>
    </row>
    <row r="21" spans="1:66" s="470" customFormat="1" ht="33" hidden="1" customHeight="1" x14ac:dyDescent="0.25">
      <c r="A21" s="5">
        <v>10.1</v>
      </c>
      <c r="B21" s="906" t="s">
        <v>246</v>
      </c>
      <c r="C21" s="517" t="s">
        <v>247</v>
      </c>
      <c r="D21" s="6" t="s">
        <v>70</v>
      </c>
      <c r="E21" s="4" t="s">
        <v>100</v>
      </c>
      <c r="F21" s="4" t="s">
        <v>248</v>
      </c>
      <c r="G21" s="4" t="s">
        <v>249</v>
      </c>
      <c r="H21" s="4" t="s">
        <v>74</v>
      </c>
      <c r="I21" s="4" t="s">
        <v>118</v>
      </c>
      <c r="J21" s="4" t="s">
        <v>119</v>
      </c>
      <c r="K21" s="4" t="s">
        <v>102</v>
      </c>
      <c r="L21" s="4" t="s">
        <v>250</v>
      </c>
      <c r="M21" s="526">
        <v>40800</v>
      </c>
      <c r="N21" s="7" t="s">
        <v>251</v>
      </c>
      <c r="O21" s="4" t="s">
        <v>265</v>
      </c>
      <c r="P21" s="517" t="s">
        <v>81</v>
      </c>
      <c r="Q21" s="12" t="s">
        <v>266</v>
      </c>
      <c r="R21" s="517" t="s">
        <v>254</v>
      </c>
      <c r="S21" s="518" t="s">
        <v>175</v>
      </c>
      <c r="T21" s="519" t="s">
        <v>255</v>
      </c>
      <c r="U21" s="525">
        <v>40800</v>
      </c>
      <c r="V21" s="526">
        <v>42919.8</v>
      </c>
      <c r="W21" s="526">
        <v>45040.2</v>
      </c>
      <c r="X21" s="526">
        <v>47160</v>
      </c>
      <c r="Y21" s="649">
        <v>175920</v>
      </c>
      <c r="Z21" s="650">
        <v>9293</v>
      </c>
      <c r="AA21" s="10">
        <v>0.20630000000000001</v>
      </c>
      <c r="AB21" s="705" t="s">
        <v>267</v>
      </c>
      <c r="AC21" s="4" t="s">
        <v>257</v>
      </c>
      <c r="AD21" s="4" t="s">
        <v>258</v>
      </c>
      <c r="AE21" s="649">
        <v>33165</v>
      </c>
      <c r="AF21" s="350">
        <v>0.73599999999999999</v>
      </c>
      <c r="AG21" s="698" t="s">
        <v>268</v>
      </c>
      <c r="AH21" s="698" t="s">
        <v>257</v>
      </c>
      <c r="AI21" s="698" t="s">
        <v>269</v>
      </c>
      <c r="AJ21" s="651">
        <v>8838</v>
      </c>
      <c r="AK21" s="350">
        <v>0.19620000000000001</v>
      </c>
      <c r="AL21" s="12" t="s">
        <v>270</v>
      </c>
      <c r="AM21" s="4" t="s">
        <v>257</v>
      </c>
      <c r="AN21" s="4" t="s">
        <v>271</v>
      </c>
      <c r="AO21" s="706">
        <v>32087</v>
      </c>
      <c r="AP21" s="350">
        <f>+AO21/W21</f>
        <v>0.71240802660734193</v>
      </c>
      <c r="AQ21" s="12" t="s">
        <v>272</v>
      </c>
      <c r="AR21" s="4" t="s">
        <v>257</v>
      </c>
      <c r="AS21" s="4" t="s">
        <v>273</v>
      </c>
      <c r="AT21" s="530">
        <f>+Z21+AE21+AJ21+AO21</f>
        <v>83383</v>
      </c>
      <c r="AU21" s="531">
        <f>+AT21/W21</f>
        <v>1.8513017260136502</v>
      </c>
      <c r="AV21" s="532">
        <v>0</v>
      </c>
      <c r="AW21" s="532"/>
      <c r="AX21" s="532"/>
      <c r="AY21" s="708">
        <v>60362</v>
      </c>
      <c r="AZ21" s="708">
        <v>48560</v>
      </c>
      <c r="BA21" s="474">
        <v>1.4794607843137255</v>
      </c>
      <c r="BB21" s="474">
        <v>1.1314125415309484</v>
      </c>
      <c r="BC21" s="882">
        <v>192305</v>
      </c>
      <c r="BD21" s="835">
        <f t="shared" si="0"/>
        <v>1.0931389267849023</v>
      </c>
      <c r="BE21" s="7"/>
      <c r="BF21" s="7"/>
      <c r="BG21" s="7"/>
      <c r="BH21" s="7"/>
      <c r="BI21" s="183"/>
      <c r="BJ21" s="802"/>
      <c r="BK21" s="802"/>
      <c r="BL21" s="803"/>
      <c r="BM21" s="803"/>
      <c r="BN21" s="912"/>
    </row>
    <row r="22" spans="1:66" s="470" customFormat="1" ht="33" hidden="1" customHeight="1" x14ac:dyDescent="0.25">
      <c r="A22" s="5">
        <v>10.199999999999999</v>
      </c>
      <c r="B22" s="906" t="s">
        <v>246</v>
      </c>
      <c r="C22" s="517" t="s">
        <v>247</v>
      </c>
      <c r="D22" s="6" t="s">
        <v>70</v>
      </c>
      <c r="E22" s="4" t="s">
        <v>100</v>
      </c>
      <c r="F22" s="4" t="s">
        <v>248</v>
      </c>
      <c r="G22" s="4" t="s">
        <v>249</v>
      </c>
      <c r="H22" s="4" t="s">
        <v>74</v>
      </c>
      <c r="I22" s="4" t="s">
        <v>118</v>
      </c>
      <c r="J22" s="4" t="s">
        <v>119</v>
      </c>
      <c r="K22" s="4" t="s">
        <v>102</v>
      </c>
      <c r="L22" s="4" t="s">
        <v>250</v>
      </c>
      <c r="M22" s="17">
        <v>10</v>
      </c>
      <c r="N22" s="7" t="s">
        <v>214</v>
      </c>
      <c r="O22" s="4" t="s">
        <v>274</v>
      </c>
      <c r="P22" s="517" t="s">
        <v>81</v>
      </c>
      <c r="Q22" s="12" t="s">
        <v>275</v>
      </c>
      <c r="R22" s="517" t="s">
        <v>174</v>
      </c>
      <c r="S22" s="518" t="s">
        <v>175</v>
      </c>
      <c r="T22" s="519" t="s">
        <v>255</v>
      </c>
      <c r="U22" s="22">
        <v>10</v>
      </c>
      <c r="V22" s="17">
        <v>9</v>
      </c>
      <c r="W22" s="17">
        <v>48</v>
      </c>
      <c r="X22" s="17">
        <v>40</v>
      </c>
      <c r="Y22" s="113">
        <f>SUM(U22:X22)</f>
        <v>107</v>
      </c>
      <c r="Z22" s="333">
        <v>14</v>
      </c>
      <c r="AA22" s="533">
        <v>0.29199999999999998</v>
      </c>
      <c r="AB22" s="702" t="s">
        <v>276</v>
      </c>
      <c r="AC22" s="4" t="s">
        <v>257</v>
      </c>
      <c r="AD22" s="4" t="s">
        <v>258</v>
      </c>
      <c r="AE22" s="6">
        <v>23</v>
      </c>
      <c r="AF22" s="350">
        <v>0.47899999999999998</v>
      </c>
      <c r="AG22" s="698" t="s">
        <v>277</v>
      </c>
      <c r="AH22" s="698" t="s">
        <v>257</v>
      </c>
      <c r="AI22" s="698" t="s">
        <v>278</v>
      </c>
      <c r="AJ22" s="6">
        <v>17</v>
      </c>
      <c r="AK22" s="350">
        <v>0.35420000000000001</v>
      </c>
      <c r="AL22" s="12" t="s">
        <v>279</v>
      </c>
      <c r="AM22" s="4" t="s">
        <v>257</v>
      </c>
      <c r="AN22" s="4" t="s">
        <v>280</v>
      </c>
      <c r="AO22" s="6">
        <v>12</v>
      </c>
      <c r="AP22" s="350">
        <f>+AO22/W22</f>
        <v>0.25</v>
      </c>
      <c r="AQ22" s="12" t="s">
        <v>281</v>
      </c>
      <c r="AR22" s="4" t="s">
        <v>257</v>
      </c>
      <c r="AS22" s="4" t="s">
        <v>282</v>
      </c>
      <c r="AT22" s="534">
        <f>+Z22+AE22+AJ22+AO22</f>
        <v>66</v>
      </c>
      <c r="AU22" s="531">
        <f>+AT22/W22</f>
        <v>1.375</v>
      </c>
      <c r="AV22" s="532">
        <v>0</v>
      </c>
      <c r="AW22" s="532"/>
      <c r="AX22" s="532"/>
      <c r="AY22" s="701">
        <v>21</v>
      </c>
      <c r="AZ22" s="708">
        <v>77</v>
      </c>
      <c r="BA22" s="474">
        <v>2.1</v>
      </c>
      <c r="BB22" s="474">
        <v>8.5555555555555554</v>
      </c>
      <c r="BC22" s="882">
        <v>164</v>
      </c>
      <c r="BD22" s="835">
        <f t="shared" si="0"/>
        <v>1.5327102803738317</v>
      </c>
      <c r="BE22" s="7"/>
      <c r="BF22" s="7"/>
      <c r="BG22" s="7"/>
      <c r="BH22" s="7"/>
      <c r="BI22" s="183"/>
      <c r="BJ22" s="802" t="s">
        <v>283</v>
      </c>
      <c r="BK22" s="21">
        <v>2025121001721740</v>
      </c>
      <c r="BL22" s="813" t="s">
        <v>284</v>
      </c>
      <c r="BM22" s="803"/>
      <c r="BN22" s="912"/>
    </row>
    <row r="23" spans="1:66" s="470" customFormat="1" ht="33" hidden="1" customHeight="1" x14ac:dyDescent="0.25">
      <c r="A23" s="5">
        <v>11</v>
      </c>
      <c r="B23" s="906" t="s">
        <v>285</v>
      </c>
      <c r="C23" s="517" t="s">
        <v>286</v>
      </c>
      <c r="D23" s="6" t="s">
        <v>70</v>
      </c>
      <c r="E23" s="4" t="s">
        <v>71</v>
      </c>
      <c r="F23" s="4" t="s">
        <v>72</v>
      </c>
      <c r="G23" s="4" t="s">
        <v>73</v>
      </c>
      <c r="H23" s="4" t="s">
        <v>74</v>
      </c>
      <c r="I23" s="4" t="s">
        <v>287</v>
      </c>
      <c r="J23" s="4" t="s">
        <v>288</v>
      </c>
      <c r="K23" s="4" t="s">
        <v>102</v>
      </c>
      <c r="L23" s="4" t="s">
        <v>289</v>
      </c>
      <c r="M23" s="17">
        <v>4</v>
      </c>
      <c r="N23" s="7" t="s">
        <v>183</v>
      </c>
      <c r="O23" s="4" t="s">
        <v>290</v>
      </c>
      <c r="P23" s="517" t="s">
        <v>124</v>
      </c>
      <c r="Q23" s="4" t="s">
        <v>291</v>
      </c>
      <c r="R23" s="517" t="s">
        <v>174</v>
      </c>
      <c r="S23" s="518" t="s">
        <v>175</v>
      </c>
      <c r="T23" s="519" t="s">
        <v>85</v>
      </c>
      <c r="U23" s="16">
        <v>1</v>
      </c>
      <c r="V23" s="17">
        <v>1</v>
      </c>
      <c r="W23" s="17">
        <v>1</v>
      </c>
      <c r="X23" s="17">
        <v>1</v>
      </c>
      <c r="Y23" s="115">
        <v>4</v>
      </c>
      <c r="Z23" s="333">
        <v>0</v>
      </c>
      <c r="AA23" s="14">
        <v>0</v>
      </c>
      <c r="AB23" s="702" t="s">
        <v>292</v>
      </c>
      <c r="AC23" s="709" t="s">
        <v>293</v>
      </c>
      <c r="AD23" s="4" t="s">
        <v>294</v>
      </c>
      <c r="AE23" s="6">
        <v>0</v>
      </c>
      <c r="AF23" s="20">
        <v>0</v>
      </c>
      <c r="AG23" s="698" t="s">
        <v>295</v>
      </c>
      <c r="AH23" s="698" t="s">
        <v>293</v>
      </c>
      <c r="AI23" s="698" t="s">
        <v>296</v>
      </c>
      <c r="AJ23" s="6">
        <v>0</v>
      </c>
      <c r="AK23" s="20">
        <v>0</v>
      </c>
      <c r="AL23" s="12" t="s">
        <v>297</v>
      </c>
      <c r="AM23" s="4" t="s">
        <v>298</v>
      </c>
      <c r="AN23" s="4" t="s">
        <v>299</v>
      </c>
      <c r="AO23" s="4">
        <v>1</v>
      </c>
      <c r="AP23" s="12">
        <v>1</v>
      </c>
      <c r="AQ23" s="12" t="s">
        <v>300</v>
      </c>
      <c r="AR23" s="4" t="s">
        <v>301</v>
      </c>
      <c r="AS23" s="4" t="s">
        <v>302</v>
      </c>
      <c r="AT23" s="541">
        <v>1</v>
      </c>
      <c r="AU23" s="483">
        <v>1</v>
      </c>
      <c r="AV23" s="6">
        <v>0</v>
      </c>
      <c r="AW23" s="34"/>
      <c r="AX23" s="34"/>
      <c r="AY23" s="704">
        <v>2</v>
      </c>
      <c r="AZ23" s="6">
        <v>1</v>
      </c>
      <c r="BA23" s="474">
        <v>2</v>
      </c>
      <c r="BB23" s="474">
        <v>1</v>
      </c>
      <c r="BC23" s="882">
        <v>4</v>
      </c>
      <c r="BD23" s="821">
        <f t="shared" si="0"/>
        <v>1</v>
      </c>
      <c r="BE23" s="7"/>
      <c r="BF23" s="7"/>
      <c r="BG23" s="7"/>
      <c r="BH23" s="7"/>
      <c r="BI23" s="183"/>
      <c r="BJ23" s="4" t="s">
        <v>303</v>
      </c>
      <c r="BK23" s="803" t="s">
        <v>304</v>
      </c>
      <c r="BL23" s="812">
        <v>45852</v>
      </c>
      <c r="BM23" s="803"/>
      <c r="BN23" s="912"/>
    </row>
    <row r="24" spans="1:66" s="470" customFormat="1" ht="33" hidden="1" customHeight="1" thickBot="1" x14ac:dyDescent="0.3">
      <c r="A24" s="5">
        <v>12</v>
      </c>
      <c r="B24" s="906" t="s">
        <v>285</v>
      </c>
      <c r="C24" s="517" t="s">
        <v>286</v>
      </c>
      <c r="D24" s="6" t="s">
        <v>70</v>
      </c>
      <c r="E24" s="4" t="s">
        <v>71</v>
      </c>
      <c r="F24" s="4" t="s">
        <v>72</v>
      </c>
      <c r="G24" s="4" t="s">
        <v>73</v>
      </c>
      <c r="H24" s="4" t="s">
        <v>74</v>
      </c>
      <c r="I24" s="4" t="s">
        <v>75</v>
      </c>
      <c r="J24" s="4" t="s">
        <v>101</v>
      </c>
      <c r="K24" s="4" t="s">
        <v>102</v>
      </c>
      <c r="L24" s="4" t="s">
        <v>305</v>
      </c>
      <c r="M24" s="17">
        <v>0</v>
      </c>
      <c r="N24" s="7" t="s">
        <v>183</v>
      </c>
      <c r="O24" s="4" t="s">
        <v>306</v>
      </c>
      <c r="P24" s="517" t="s">
        <v>81</v>
      </c>
      <c r="Q24" s="4" t="s">
        <v>307</v>
      </c>
      <c r="R24" s="517" t="s">
        <v>83</v>
      </c>
      <c r="S24" s="518" t="s">
        <v>175</v>
      </c>
      <c r="T24" s="519" t="s">
        <v>85</v>
      </c>
      <c r="U24" s="22">
        <v>0</v>
      </c>
      <c r="V24" s="8">
        <v>0.25</v>
      </c>
      <c r="W24" s="8">
        <v>0.25</v>
      </c>
      <c r="X24" s="8">
        <v>0.5</v>
      </c>
      <c r="Y24" s="61">
        <v>1</v>
      </c>
      <c r="Z24" s="333">
        <v>0</v>
      </c>
      <c r="AA24" s="14">
        <v>0</v>
      </c>
      <c r="AB24" s="702" t="s">
        <v>308</v>
      </c>
      <c r="AC24" s="710" t="s">
        <v>293</v>
      </c>
      <c r="AD24" s="4" t="s">
        <v>309</v>
      </c>
      <c r="AE24" s="6">
        <v>0</v>
      </c>
      <c r="AF24" s="20">
        <v>0</v>
      </c>
      <c r="AG24" s="698" t="s">
        <v>310</v>
      </c>
      <c r="AH24" s="698" t="s">
        <v>293</v>
      </c>
      <c r="AI24" s="698" t="s">
        <v>311</v>
      </c>
      <c r="AJ24" s="350">
        <v>6.25E-2</v>
      </c>
      <c r="AK24" s="350">
        <v>0.25</v>
      </c>
      <c r="AL24" s="12" t="s">
        <v>312</v>
      </c>
      <c r="AM24" s="4" t="s">
        <v>298</v>
      </c>
      <c r="AN24" s="4" t="s">
        <v>313</v>
      </c>
      <c r="AO24" s="700">
        <v>0.1875</v>
      </c>
      <c r="AP24" s="12">
        <v>0.75</v>
      </c>
      <c r="AQ24" s="12" t="s">
        <v>314</v>
      </c>
      <c r="AR24" s="4" t="s">
        <v>301</v>
      </c>
      <c r="AS24" s="4" t="s">
        <v>315</v>
      </c>
      <c r="AT24" s="537">
        <v>0.25</v>
      </c>
      <c r="AU24" s="483">
        <v>1</v>
      </c>
      <c r="AV24" s="20">
        <v>0.19</v>
      </c>
      <c r="AW24" s="711">
        <v>0</v>
      </c>
      <c r="AX24" s="711">
        <v>0</v>
      </c>
      <c r="AY24" s="712" t="s">
        <v>183</v>
      </c>
      <c r="AZ24" s="20">
        <v>0.06</v>
      </c>
      <c r="BA24" s="474">
        <v>0</v>
      </c>
      <c r="BB24" s="474">
        <v>0.24</v>
      </c>
      <c r="BC24" s="881">
        <v>0.31</v>
      </c>
      <c r="BD24" s="821">
        <f t="shared" si="0"/>
        <v>0.31</v>
      </c>
      <c r="BE24" s="7"/>
      <c r="BF24" s="7"/>
      <c r="BG24" s="7"/>
      <c r="BH24" s="7"/>
      <c r="BI24" s="183"/>
      <c r="BJ24" s="4" t="s">
        <v>303</v>
      </c>
      <c r="BK24" s="803" t="s">
        <v>316</v>
      </c>
      <c r="BL24" s="812">
        <v>45852</v>
      </c>
      <c r="BM24" s="803"/>
      <c r="BN24" s="912"/>
    </row>
    <row r="25" spans="1:66" s="470" customFormat="1" ht="33" hidden="1" customHeight="1" x14ac:dyDescent="0.25">
      <c r="A25" s="5">
        <v>13</v>
      </c>
      <c r="B25" s="906" t="s">
        <v>317</v>
      </c>
      <c r="C25" s="517" t="s">
        <v>152</v>
      </c>
      <c r="D25" s="6" t="s">
        <v>70</v>
      </c>
      <c r="E25" s="4" t="s">
        <v>100</v>
      </c>
      <c r="F25" s="4" t="s">
        <v>318</v>
      </c>
      <c r="G25" s="4" t="s">
        <v>319</v>
      </c>
      <c r="H25" s="4" t="s">
        <v>320</v>
      </c>
      <c r="I25" s="4" t="s">
        <v>321</v>
      </c>
      <c r="J25" s="4" t="s">
        <v>322</v>
      </c>
      <c r="K25" s="4" t="s">
        <v>155</v>
      </c>
      <c r="L25" s="4" t="s">
        <v>323</v>
      </c>
      <c r="M25" s="6">
        <v>0</v>
      </c>
      <c r="N25" s="7" t="s">
        <v>324</v>
      </c>
      <c r="O25" s="4" t="s">
        <v>325</v>
      </c>
      <c r="P25" s="517" t="s">
        <v>81</v>
      </c>
      <c r="Q25" s="4" t="s">
        <v>326</v>
      </c>
      <c r="R25" s="517" t="s">
        <v>174</v>
      </c>
      <c r="S25" s="518" t="s">
        <v>126</v>
      </c>
      <c r="T25" s="519" t="s">
        <v>127</v>
      </c>
      <c r="U25" s="535">
        <v>0</v>
      </c>
      <c r="V25" s="536">
        <v>0</v>
      </c>
      <c r="W25" s="536">
        <v>0</v>
      </c>
      <c r="X25" s="536">
        <v>1</v>
      </c>
      <c r="Y25" s="653">
        <v>1</v>
      </c>
      <c r="Z25" s="333"/>
      <c r="AA25" s="10"/>
      <c r="AB25" s="4" t="s">
        <v>327</v>
      </c>
      <c r="AC25" s="4" t="s">
        <v>328</v>
      </c>
      <c r="AD25" s="4" t="s">
        <v>329</v>
      </c>
      <c r="AE25" s="20"/>
      <c r="AF25" s="20"/>
      <c r="AG25" s="698" t="s">
        <v>330</v>
      </c>
      <c r="AH25" s="698" t="s">
        <v>328</v>
      </c>
      <c r="AI25" s="698" t="s">
        <v>331</v>
      </c>
      <c r="AJ25" s="20"/>
      <c r="AK25" s="20"/>
      <c r="AL25" s="12" t="s">
        <v>332</v>
      </c>
      <c r="AM25" s="4" t="s">
        <v>333</v>
      </c>
      <c r="AN25" s="4" t="s">
        <v>334</v>
      </c>
      <c r="AO25" s="19">
        <v>1</v>
      </c>
      <c r="AP25" s="20">
        <v>1</v>
      </c>
      <c r="AQ25" s="713" t="s">
        <v>335</v>
      </c>
      <c r="AR25" s="4" t="s">
        <v>336</v>
      </c>
      <c r="AS25" s="4" t="s">
        <v>337</v>
      </c>
      <c r="AT25" s="6">
        <v>1</v>
      </c>
      <c r="AU25" s="258" t="s">
        <v>338</v>
      </c>
      <c r="AV25" s="258" t="s">
        <v>338</v>
      </c>
      <c r="AW25" s="258" t="s">
        <v>338</v>
      </c>
      <c r="AX25" s="258" t="s">
        <v>338</v>
      </c>
      <c r="AY25" s="76" t="s">
        <v>338</v>
      </c>
      <c r="AZ25" s="258" t="s">
        <v>338</v>
      </c>
      <c r="BA25" s="823" t="s">
        <v>338</v>
      </c>
      <c r="BB25" s="823" t="s">
        <v>338</v>
      </c>
      <c r="BC25" s="882">
        <v>0</v>
      </c>
      <c r="BD25" s="821">
        <f t="shared" si="0"/>
        <v>0</v>
      </c>
      <c r="BE25" s="7"/>
      <c r="BF25" s="7"/>
      <c r="BG25" s="7"/>
      <c r="BH25" s="7"/>
      <c r="BI25" s="183"/>
      <c r="BJ25" s="4"/>
      <c r="BK25" s="803"/>
      <c r="BL25" s="803"/>
      <c r="BM25" s="803"/>
      <c r="BN25" s="912"/>
    </row>
    <row r="26" spans="1:66" s="470" customFormat="1" ht="33" hidden="1" customHeight="1" x14ac:dyDescent="0.25">
      <c r="A26" s="5">
        <v>14</v>
      </c>
      <c r="B26" s="906" t="s">
        <v>317</v>
      </c>
      <c r="C26" s="517" t="s">
        <v>152</v>
      </c>
      <c r="D26" s="6" t="s">
        <v>70</v>
      </c>
      <c r="E26" s="4" t="s">
        <v>100</v>
      </c>
      <c r="F26" s="4" t="s">
        <v>318</v>
      </c>
      <c r="G26" s="4" t="s">
        <v>319</v>
      </c>
      <c r="H26" s="4" t="s">
        <v>320</v>
      </c>
      <c r="I26" s="4" t="s">
        <v>321</v>
      </c>
      <c r="J26" s="4" t="s">
        <v>322</v>
      </c>
      <c r="K26" s="4" t="s">
        <v>339</v>
      </c>
      <c r="L26" s="4" t="s">
        <v>340</v>
      </c>
      <c r="M26" s="6">
        <v>0</v>
      </c>
      <c r="N26" s="7" t="s">
        <v>341</v>
      </c>
      <c r="O26" s="4" t="s">
        <v>342</v>
      </c>
      <c r="P26" s="517" t="s">
        <v>81</v>
      </c>
      <c r="Q26" s="4" t="s">
        <v>343</v>
      </c>
      <c r="R26" s="517" t="s">
        <v>83</v>
      </c>
      <c r="S26" s="518" t="s">
        <v>84</v>
      </c>
      <c r="T26" s="519" t="s">
        <v>127</v>
      </c>
      <c r="U26" s="668">
        <v>0</v>
      </c>
      <c r="V26" s="669">
        <v>0.3</v>
      </c>
      <c r="W26" s="669">
        <v>0.6</v>
      </c>
      <c r="X26" s="669">
        <v>1</v>
      </c>
      <c r="Y26" s="654">
        <v>1</v>
      </c>
      <c r="Z26" s="333">
        <v>0</v>
      </c>
      <c r="AA26" s="10">
        <v>0</v>
      </c>
      <c r="AB26" s="4" t="s">
        <v>344</v>
      </c>
      <c r="AC26" s="4" t="s">
        <v>328</v>
      </c>
      <c r="AD26" s="4" t="s">
        <v>345</v>
      </c>
      <c r="AE26" s="20">
        <v>0.45</v>
      </c>
      <c r="AF26" s="20">
        <v>0.75</v>
      </c>
      <c r="AG26" s="698" t="s">
        <v>346</v>
      </c>
      <c r="AH26" s="698" t="s">
        <v>328</v>
      </c>
      <c r="AI26" s="698" t="s">
        <v>347</v>
      </c>
      <c r="AJ26" s="20">
        <v>0.26</v>
      </c>
      <c r="AK26" s="20">
        <f>AJ26/W26</f>
        <v>0.43333333333333335</v>
      </c>
      <c r="AL26" s="713" t="s">
        <v>348</v>
      </c>
      <c r="AM26" s="4" t="s">
        <v>333</v>
      </c>
      <c r="AN26" s="698" t="s">
        <v>349</v>
      </c>
      <c r="AO26" s="20">
        <v>0.19</v>
      </c>
      <c r="AP26" s="20">
        <f>AO26/W26</f>
        <v>0.31666666666666671</v>
      </c>
      <c r="AQ26" s="714" t="s">
        <v>350</v>
      </c>
      <c r="AR26" s="4" t="s">
        <v>336</v>
      </c>
      <c r="AS26" s="4" t="s">
        <v>351</v>
      </c>
      <c r="AT26" s="483">
        <v>0.9</v>
      </c>
      <c r="AU26" s="483">
        <f>+AT26/W26</f>
        <v>1.5</v>
      </c>
      <c r="AV26" s="6">
        <v>0</v>
      </c>
      <c r="AW26" s="34" t="s">
        <v>338</v>
      </c>
      <c r="AX26" s="34" t="s">
        <v>338</v>
      </c>
      <c r="AY26" s="76" t="s">
        <v>338</v>
      </c>
      <c r="AZ26" s="258">
        <v>0.44</v>
      </c>
      <c r="BA26" s="848" t="s">
        <v>338</v>
      </c>
      <c r="BB26" s="848" t="s">
        <v>338</v>
      </c>
      <c r="BC26" s="881">
        <v>0.9</v>
      </c>
      <c r="BD26" s="821">
        <f t="shared" si="0"/>
        <v>0.9</v>
      </c>
      <c r="BE26" s="7"/>
      <c r="BF26" s="7"/>
      <c r="BG26" s="7"/>
      <c r="BH26" s="7"/>
      <c r="BI26" s="183"/>
      <c r="BJ26" s="4"/>
      <c r="BK26" s="803"/>
      <c r="BL26" s="803"/>
      <c r="BM26" s="803"/>
      <c r="BN26" s="912"/>
    </row>
    <row r="27" spans="1:66" s="470" customFormat="1" ht="33" hidden="1" customHeight="1" x14ac:dyDescent="0.25">
      <c r="A27" s="5">
        <v>15</v>
      </c>
      <c r="B27" s="906" t="s">
        <v>317</v>
      </c>
      <c r="C27" s="517" t="s">
        <v>152</v>
      </c>
      <c r="D27" s="6" t="s">
        <v>70</v>
      </c>
      <c r="E27" s="4" t="s">
        <v>100</v>
      </c>
      <c r="F27" s="4" t="s">
        <v>318</v>
      </c>
      <c r="G27" s="4" t="s">
        <v>319</v>
      </c>
      <c r="H27" s="4" t="s">
        <v>320</v>
      </c>
      <c r="I27" s="4" t="s">
        <v>352</v>
      </c>
      <c r="J27" s="4" t="s">
        <v>353</v>
      </c>
      <c r="K27" s="4" t="s">
        <v>354</v>
      </c>
      <c r="L27" s="4" t="s">
        <v>355</v>
      </c>
      <c r="M27" s="6">
        <v>0</v>
      </c>
      <c r="N27" s="7" t="s">
        <v>356</v>
      </c>
      <c r="O27" s="4" t="s">
        <v>357</v>
      </c>
      <c r="P27" s="517" t="s">
        <v>81</v>
      </c>
      <c r="Q27" s="4" t="s">
        <v>358</v>
      </c>
      <c r="R27" s="517" t="s">
        <v>83</v>
      </c>
      <c r="S27" s="518" t="s">
        <v>84</v>
      </c>
      <c r="T27" s="519" t="s">
        <v>85</v>
      </c>
      <c r="U27" s="668">
        <v>0</v>
      </c>
      <c r="V27" s="670">
        <v>0.18</v>
      </c>
      <c r="W27" s="670">
        <v>0.34</v>
      </c>
      <c r="X27" s="670">
        <v>0.48</v>
      </c>
      <c r="Y27" s="670">
        <v>0.48</v>
      </c>
      <c r="Z27" s="333">
        <v>0</v>
      </c>
      <c r="AA27" s="10">
        <v>0</v>
      </c>
      <c r="AB27" s="4" t="s">
        <v>359</v>
      </c>
      <c r="AC27" s="4" t="s">
        <v>328</v>
      </c>
      <c r="AD27" s="4" t="s">
        <v>360</v>
      </c>
      <c r="AE27" s="20">
        <v>7.0000000000000007E-2</v>
      </c>
      <c r="AF27" s="20">
        <v>0.21</v>
      </c>
      <c r="AG27" s="698" t="s">
        <v>361</v>
      </c>
      <c r="AH27" s="698" t="s">
        <v>328</v>
      </c>
      <c r="AI27" s="698" t="s">
        <v>362</v>
      </c>
      <c r="AJ27" s="350">
        <v>7.0000000000000007E-2</v>
      </c>
      <c r="AK27" s="20">
        <f>AJ27/W27</f>
        <v>0.20588235294117649</v>
      </c>
      <c r="AL27" s="12" t="s">
        <v>363</v>
      </c>
      <c r="AM27" s="4" t="s">
        <v>333</v>
      </c>
      <c r="AN27" s="4" t="s">
        <v>364</v>
      </c>
      <c r="AO27" s="350">
        <v>0.28499999999999998</v>
      </c>
      <c r="AP27" s="350">
        <v>0.82</v>
      </c>
      <c r="AQ27" s="825" t="s">
        <v>365</v>
      </c>
      <c r="AR27" s="4" t="s">
        <v>336</v>
      </c>
      <c r="AS27" s="4" t="s">
        <v>366</v>
      </c>
      <c r="AT27" s="483">
        <v>0.14000000000000001</v>
      </c>
      <c r="AU27" s="483">
        <v>0.41176470588235298</v>
      </c>
      <c r="AV27" s="6">
        <v>0</v>
      </c>
      <c r="AW27" s="34" t="s">
        <v>338</v>
      </c>
      <c r="AX27" s="34" t="s">
        <v>338</v>
      </c>
      <c r="AY27" s="76" t="s">
        <v>338</v>
      </c>
      <c r="AZ27" s="842">
        <v>0.21</v>
      </c>
      <c r="BA27" s="838" t="s">
        <v>338</v>
      </c>
      <c r="BB27" s="839">
        <v>1.1666666666666667</v>
      </c>
      <c r="BC27" s="883">
        <v>0.35</v>
      </c>
      <c r="BD27" s="821">
        <f t="shared" si="0"/>
        <v>0.72916666666666663</v>
      </c>
      <c r="BE27" s="7"/>
      <c r="BF27" s="7"/>
      <c r="BG27" s="7"/>
      <c r="BH27" s="7"/>
      <c r="BI27" s="183"/>
      <c r="BJ27" s="4"/>
      <c r="BK27" s="803"/>
      <c r="BL27" s="803"/>
      <c r="BM27" s="803"/>
      <c r="BN27" s="912"/>
    </row>
    <row r="28" spans="1:66" s="470" customFormat="1" ht="33" hidden="1" customHeight="1" x14ac:dyDescent="0.25">
      <c r="A28" s="5">
        <v>16</v>
      </c>
      <c r="B28" s="906" t="s">
        <v>317</v>
      </c>
      <c r="C28" s="517" t="s">
        <v>152</v>
      </c>
      <c r="D28" s="6" t="s">
        <v>70</v>
      </c>
      <c r="E28" s="4" t="s">
        <v>100</v>
      </c>
      <c r="F28" s="4" t="s">
        <v>318</v>
      </c>
      <c r="G28" s="4" t="s">
        <v>319</v>
      </c>
      <c r="H28" s="4" t="s">
        <v>320</v>
      </c>
      <c r="I28" s="4" t="s">
        <v>352</v>
      </c>
      <c r="J28" s="4" t="s">
        <v>353</v>
      </c>
      <c r="K28" s="4" t="s">
        <v>354</v>
      </c>
      <c r="L28" s="4" t="s">
        <v>367</v>
      </c>
      <c r="M28" s="6">
        <v>0</v>
      </c>
      <c r="N28" s="7" t="s">
        <v>356</v>
      </c>
      <c r="O28" s="4" t="s">
        <v>368</v>
      </c>
      <c r="P28" s="517" t="s">
        <v>81</v>
      </c>
      <c r="Q28" s="4" t="s">
        <v>369</v>
      </c>
      <c r="R28" s="517" t="s">
        <v>83</v>
      </c>
      <c r="S28" s="518" t="s">
        <v>84</v>
      </c>
      <c r="T28" s="519" t="s">
        <v>127</v>
      </c>
      <c r="U28" s="668">
        <v>0</v>
      </c>
      <c r="V28" s="670">
        <v>0</v>
      </c>
      <c r="W28" s="670">
        <v>0.1</v>
      </c>
      <c r="X28" s="670">
        <v>0.18</v>
      </c>
      <c r="Y28" s="670">
        <v>0.18</v>
      </c>
      <c r="Z28" s="333"/>
      <c r="AA28" s="10">
        <v>0</v>
      </c>
      <c r="AB28" s="4" t="s">
        <v>370</v>
      </c>
      <c r="AC28" s="4"/>
      <c r="AD28" s="4" t="s">
        <v>371</v>
      </c>
      <c r="AE28" s="20">
        <v>0.26</v>
      </c>
      <c r="AF28" s="20">
        <v>2.6</v>
      </c>
      <c r="AG28" s="698" t="s">
        <v>372</v>
      </c>
      <c r="AH28" s="698" t="s">
        <v>328</v>
      </c>
      <c r="AI28" s="698" t="s">
        <v>373</v>
      </c>
      <c r="AJ28" s="20">
        <v>0.03</v>
      </c>
      <c r="AK28" s="20">
        <f t="shared" ref="AK28:AK30" si="1">AJ28/W28</f>
        <v>0.3</v>
      </c>
      <c r="AL28" s="12" t="s">
        <v>374</v>
      </c>
      <c r="AM28" s="4" t="s">
        <v>333</v>
      </c>
      <c r="AN28" s="698" t="s">
        <v>375</v>
      </c>
      <c r="AO28" s="20">
        <v>0.4</v>
      </c>
      <c r="AP28" s="20">
        <f>+AO28/10</f>
        <v>0.04</v>
      </c>
      <c r="AQ28" s="713" t="s">
        <v>376</v>
      </c>
      <c r="AR28" s="4" t="s">
        <v>336</v>
      </c>
      <c r="AS28" s="4" t="s">
        <v>377</v>
      </c>
      <c r="AT28" s="483">
        <v>0.29000000000000004</v>
      </c>
      <c r="AU28" s="483">
        <v>2.9000000000000004</v>
      </c>
      <c r="AV28" s="6">
        <v>0</v>
      </c>
      <c r="AW28" s="34" t="s">
        <v>338</v>
      </c>
      <c r="AX28" s="34" t="s">
        <v>338</v>
      </c>
      <c r="AY28" s="76" t="s">
        <v>338</v>
      </c>
      <c r="AZ28" s="842" t="s">
        <v>338</v>
      </c>
      <c r="BA28" s="838" t="s">
        <v>338</v>
      </c>
      <c r="BB28" s="838" t="s">
        <v>338</v>
      </c>
      <c r="BC28" s="883">
        <v>0.28999999999999998</v>
      </c>
      <c r="BD28" s="821">
        <f t="shared" si="0"/>
        <v>1.6111111111111112</v>
      </c>
      <c r="BE28" s="7"/>
      <c r="BF28" s="7"/>
      <c r="BG28" s="7"/>
      <c r="BH28" s="7"/>
      <c r="BI28" s="183"/>
      <c r="BJ28" s="4"/>
      <c r="BK28" s="803"/>
      <c r="BL28" s="803"/>
      <c r="BM28" s="803"/>
      <c r="BN28" s="912"/>
    </row>
    <row r="29" spans="1:66" s="470" customFormat="1" ht="33" hidden="1" customHeight="1" x14ac:dyDescent="0.25">
      <c r="A29" s="5">
        <v>17</v>
      </c>
      <c r="B29" s="906" t="s">
        <v>317</v>
      </c>
      <c r="C29" s="517" t="s">
        <v>152</v>
      </c>
      <c r="D29" s="6" t="s">
        <v>70</v>
      </c>
      <c r="E29" s="4" t="s">
        <v>100</v>
      </c>
      <c r="F29" s="4" t="s">
        <v>318</v>
      </c>
      <c r="G29" s="4" t="s">
        <v>319</v>
      </c>
      <c r="H29" s="4" t="s">
        <v>320</v>
      </c>
      <c r="I29" s="4" t="s">
        <v>352</v>
      </c>
      <c r="J29" s="4" t="s">
        <v>353</v>
      </c>
      <c r="K29" s="4" t="s">
        <v>354</v>
      </c>
      <c r="L29" s="4" t="s">
        <v>378</v>
      </c>
      <c r="M29" s="6">
        <v>0</v>
      </c>
      <c r="N29" s="7" t="s">
        <v>379</v>
      </c>
      <c r="O29" s="4" t="s">
        <v>380</v>
      </c>
      <c r="P29" s="517" t="s">
        <v>81</v>
      </c>
      <c r="Q29" s="4" t="s">
        <v>380</v>
      </c>
      <c r="R29" s="517" t="s">
        <v>174</v>
      </c>
      <c r="S29" s="518" t="s">
        <v>175</v>
      </c>
      <c r="T29" s="519" t="s">
        <v>127</v>
      </c>
      <c r="U29" s="668">
        <v>0</v>
      </c>
      <c r="V29" s="671">
        <v>1</v>
      </c>
      <c r="W29" s="671">
        <v>1</v>
      </c>
      <c r="X29" s="671">
        <v>0</v>
      </c>
      <c r="Y29" s="671">
        <v>2</v>
      </c>
      <c r="Z29" s="333"/>
      <c r="AA29" s="10">
        <v>0</v>
      </c>
      <c r="AB29" s="4" t="s">
        <v>381</v>
      </c>
      <c r="AC29" s="4" t="s">
        <v>328</v>
      </c>
      <c r="AD29" s="4" t="s">
        <v>382</v>
      </c>
      <c r="AE29" s="6">
        <v>0.5</v>
      </c>
      <c r="AF29" s="20">
        <v>0.5</v>
      </c>
      <c r="AG29" s="698" t="s">
        <v>383</v>
      </c>
      <c r="AH29" s="698" t="s">
        <v>328</v>
      </c>
      <c r="AI29" s="698" t="s">
        <v>384</v>
      </c>
      <c r="AJ29" s="6">
        <v>0.4</v>
      </c>
      <c r="AK29" s="20">
        <f t="shared" si="1"/>
        <v>0.4</v>
      </c>
      <c r="AL29" s="12" t="s">
        <v>385</v>
      </c>
      <c r="AM29" s="4" t="s">
        <v>333</v>
      </c>
      <c r="AN29" s="4" t="s">
        <v>386</v>
      </c>
      <c r="AO29" s="6">
        <v>0.1</v>
      </c>
      <c r="AP29" s="20">
        <v>0.1</v>
      </c>
      <c r="AQ29" s="714" t="s">
        <v>387</v>
      </c>
      <c r="AR29" s="4" t="s">
        <v>336</v>
      </c>
      <c r="AS29" s="4" t="s">
        <v>388</v>
      </c>
      <c r="AT29" s="484">
        <v>1</v>
      </c>
      <c r="AU29" s="483">
        <v>1</v>
      </c>
      <c r="AV29" s="6">
        <v>0</v>
      </c>
      <c r="AW29" s="34" t="s">
        <v>338</v>
      </c>
      <c r="AX29" s="34" t="s">
        <v>338</v>
      </c>
      <c r="AY29" s="76" t="s">
        <v>338</v>
      </c>
      <c r="AZ29" s="843" t="s">
        <v>338</v>
      </c>
      <c r="BA29" s="840" t="s">
        <v>338</v>
      </c>
      <c r="BB29" s="840" t="s">
        <v>338</v>
      </c>
      <c r="BC29" s="884">
        <v>1</v>
      </c>
      <c r="BD29" s="821">
        <f t="shared" si="0"/>
        <v>0.5</v>
      </c>
      <c r="BE29" s="7"/>
      <c r="BF29" s="7"/>
      <c r="BG29" s="7"/>
      <c r="BH29" s="7"/>
      <c r="BI29" s="183"/>
      <c r="BJ29" s="4"/>
      <c r="BK29" s="803"/>
      <c r="BL29" s="803"/>
      <c r="BM29" s="803"/>
      <c r="BN29" s="912"/>
    </row>
    <row r="30" spans="1:66" s="470" customFormat="1" ht="33" hidden="1" customHeight="1" x14ac:dyDescent="0.25">
      <c r="A30" s="5">
        <v>17.100000000000001</v>
      </c>
      <c r="B30" s="906" t="s">
        <v>317</v>
      </c>
      <c r="C30" s="517" t="s">
        <v>152</v>
      </c>
      <c r="D30" s="6" t="s">
        <v>70</v>
      </c>
      <c r="E30" s="4" t="s">
        <v>100</v>
      </c>
      <c r="F30" s="4" t="s">
        <v>318</v>
      </c>
      <c r="G30" s="4" t="s">
        <v>319</v>
      </c>
      <c r="H30" s="4" t="s">
        <v>320</v>
      </c>
      <c r="I30" s="4" t="s">
        <v>352</v>
      </c>
      <c r="J30" s="4" t="s">
        <v>353</v>
      </c>
      <c r="K30" s="4" t="s">
        <v>354</v>
      </c>
      <c r="L30" s="4" t="s">
        <v>378</v>
      </c>
      <c r="M30" s="6">
        <v>0</v>
      </c>
      <c r="N30" s="7" t="s">
        <v>389</v>
      </c>
      <c r="O30" s="4" t="s">
        <v>390</v>
      </c>
      <c r="P30" s="517" t="s">
        <v>81</v>
      </c>
      <c r="Q30" s="4" t="s">
        <v>391</v>
      </c>
      <c r="R30" s="517" t="s">
        <v>174</v>
      </c>
      <c r="S30" s="518" t="s">
        <v>126</v>
      </c>
      <c r="T30" s="519" t="s">
        <v>85</v>
      </c>
      <c r="U30" s="668">
        <v>0</v>
      </c>
      <c r="V30" s="671">
        <v>0</v>
      </c>
      <c r="W30" s="671">
        <v>1</v>
      </c>
      <c r="X30" s="671">
        <v>0</v>
      </c>
      <c r="Y30" s="671">
        <v>1</v>
      </c>
      <c r="Z30" s="671">
        <v>0.02</v>
      </c>
      <c r="AA30" s="10">
        <v>5.8823529411764705E-2</v>
      </c>
      <c r="AB30" s="4" t="s">
        <v>392</v>
      </c>
      <c r="AC30" s="4" t="s">
        <v>328</v>
      </c>
      <c r="AD30" s="4" t="s">
        <v>393</v>
      </c>
      <c r="AE30" s="6">
        <v>0.9</v>
      </c>
      <c r="AF30" s="20">
        <v>0.9</v>
      </c>
      <c r="AG30" s="698" t="s">
        <v>394</v>
      </c>
      <c r="AH30" s="698" t="s">
        <v>328</v>
      </c>
      <c r="AI30" s="698" t="s">
        <v>395</v>
      </c>
      <c r="AJ30" s="6">
        <v>0.1</v>
      </c>
      <c r="AK30" s="20">
        <f t="shared" si="1"/>
        <v>0.1</v>
      </c>
      <c r="AL30" s="403" t="s">
        <v>396</v>
      </c>
      <c r="AM30" s="4" t="s">
        <v>333</v>
      </c>
      <c r="AN30" s="4" t="s">
        <v>397</v>
      </c>
      <c r="AO30" s="6" t="s">
        <v>183</v>
      </c>
      <c r="AP30" s="6" t="s">
        <v>183</v>
      </c>
      <c r="AQ30" s="713" t="s">
        <v>398</v>
      </c>
      <c r="AR30" s="4" t="s">
        <v>336</v>
      </c>
      <c r="AS30" s="4" t="s">
        <v>388</v>
      </c>
      <c r="AT30" s="484">
        <v>1</v>
      </c>
      <c r="AU30" s="483">
        <v>1</v>
      </c>
      <c r="AV30" s="6">
        <v>0</v>
      </c>
      <c r="AW30" s="76" t="s">
        <v>338</v>
      </c>
      <c r="AX30" s="77" t="s">
        <v>338</v>
      </c>
      <c r="AY30" s="76" t="s">
        <v>338</v>
      </c>
      <c r="AZ30" s="843" t="s">
        <v>338</v>
      </c>
      <c r="BA30" s="840" t="s">
        <v>338</v>
      </c>
      <c r="BB30" s="840" t="s">
        <v>338</v>
      </c>
      <c r="BC30" s="884">
        <v>1</v>
      </c>
      <c r="BD30" s="821">
        <f t="shared" si="0"/>
        <v>1</v>
      </c>
      <c r="BE30" s="7"/>
      <c r="BF30" s="7"/>
      <c r="BG30" s="7"/>
      <c r="BH30" s="7"/>
      <c r="BI30" s="183"/>
      <c r="BJ30" s="4"/>
      <c r="BK30" s="803"/>
      <c r="BL30" s="803"/>
      <c r="BM30" s="803"/>
      <c r="BN30" s="912"/>
    </row>
    <row r="31" spans="1:66" s="470" customFormat="1" ht="33" hidden="1" customHeight="1" x14ac:dyDescent="0.25">
      <c r="A31" s="5">
        <v>18</v>
      </c>
      <c r="B31" s="906" t="s">
        <v>317</v>
      </c>
      <c r="C31" s="517" t="s">
        <v>152</v>
      </c>
      <c r="D31" s="6" t="s">
        <v>70</v>
      </c>
      <c r="E31" s="4" t="s">
        <v>100</v>
      </c>
      <c r="F31" s="4" t="s">
        <v>318</v>
      </c>
      <c r="G31" s="4" t="s">
        <v>319</v>
      </c>
      <c r="H31" s="4" t="s">
        <v>320</v>
      </c>
      <c r="I31" s="4" t="s">
        <v>321</v>
      </c>
      <c r="J31" s="4" t="s">
        <v>399</v>
      </c>
      <c r="K31" s="4" t="s">
        <v>102</v>
      </c>
      <c r="L31" s="4" t="s">
        <v>400</v>
      </c>
      <c r="M31" s="6">
        <v>0</v>
      </c>
      <c r="N31" s="7" t="s">
        <v>401</v>
      </c>
      <c r="O31" s="4" t="s">
        <v>402</v>
      </c>
      <c r="P31" s="517" t="s">
        <v>81</v>
      </c>
      <c r="Q31" s="4" t="s">
        <v>402</v>
      </c>
      <c r="R31" s="517" t="s">
        <v>174</v>
      </c>
      <c r="S31" s="518" t="s">
        <v>175</v>
      </c>
      <c r="T31" s="519" t="s">
        <v>85</v>
      </c>
      <c r="U31" s="668">
        <v>0</v>
      </c>
      <c r="V31" s="671">
        <v>0</v>
      </c>
      <c r="W31" s="671">
        <v>1</v>
      </c>
      <c r="X31" s="671">
        <v>1</v>
      </c>
      <c r="Y31" s="671">
        <v>2</v>
      </c>
      <c r="Z31" s="671">
        <v>0.17</v>
      </c>
      <c r="AA31" s="10">
        <v>0.17</v>
      </c>
      <c r="AB31" s="4" t="s">
        <v>403</v>
      </c>
      <c r="AC31" s="4" t="s">
        <v>328</v>
      </c>
      <c r="AD31" s="4" t="s">
        <v>393</v>
      </c>
      <c r="AE31" s="6">
        <v>0.35</v>
      </c>
      <c r="AF31" s="20">
        <v>0.35</v>
      </c>
      <c r="AG31" s="698" t="s">
        <v>404</v>
      </c>
      <c r="AH31" s="698" t="s">
        <v>328</v>
      </c>
      <c r="AI31" s="698" t="s">
        <v>405</v>
      </c>
      <c r="AJ31" s="6">
        <v>0.35</v>
      </c>
      <c r="AK31" s="20">
        <v>0.35</v>
      </c>
      <c r="AL31" s="12" t="s">
        <v>406</v>
      </c>
      <c r="AM31" s="4" t="s">
        <v>333</v>
      </c>
      <c r="AN31" s="4" t="s">
        <v>407</v>
      </c>
      <c r="AO31" s="6">
        <v>0.08</v>
      </c>
      <c r="AP31" s="20">
        <v>0.43</v>
      </c>
      <c r="AQ31" s="12" t="s">
        <v>408</v>
      </c>
      <c r="AR31" s="4" t="s">
        <v>336</v>
      </c>
      <c r="AS31" s="4" t="s">
        <v>409</v>
      </c>
      <c r="AT31" s="484">
        <v>0.43</v>
      </c>
      <c r="AU31" s="483">
        <v>0.43</v>
      </c>
      <c r="AV31" s="6">
        <v>0</v>
      </c>
      <c r="AW31" s="76" t="s">
        <v>338</v>
      </c>
      <c r="AX31" s="77" t="s">
        <v>338</v>
      </c>
      <c r="AY31" s="76" t="s">
        <v>338</v>
      </c>
      <c r="AZ31" s="843" t="s">
        <v>338</v>
      </c>
      <c r="BA31" s="840" t="s">
        <v>338</v>
      </c>
      <c r="BB31" s="840" t="s">
        <v>338</v>
      </c>
      <c r="BC31" s="884">
        <v>0.43</v>
      </c>
      <c r="BD31" s="821">
        <f>BC31/Y31</f>
        <v>0.215</v>
      </c>
      <c r="BE31" s="7"/>
      <c r="BF31" s="7"/>
      <c r="BG31" s="7"/>
      <c r="BH31" s="7"/>
      <c r="BI31" s="183"/>
      <c r="BJ31" s="4"/>
      <c r="BK31" s="803"/>
      <c r="BL31" s="803"/>
      <c r="BM31" s="803"/>
      <c r="BN31" s="912"/>
    </row>
    <row r="32" spans="1:66" s="470" customFormat="1" ht="33" hidden="1" customHeight="1" x14ac:dyDescent="0.25">
      <c r="A32" s="5">
        <v>19</v>
      </c>
      <c r="B32" s="906" t="s">
        <v>317</v>
      </c>
      <c r="C32" s="517" t="s">
        <v>152</v>
      </c>
      <c r="D32" s="6" t="s">
        <v>70</v>
      </c>
      <c r="E32" s="4" t="s">
        <v>100</v>
      </c>
      <c r="F32" s="4" t="s">
        <v>318</v>
      </c>
      <c r="G32" s="4" t="s">
        <v>319</v>
      </c>
      <c r="H32" s="4" t="s">
        <v>320</v>
      </c>
      <c r="I32" s="4" t="s">
        <v>321</v>
      </c>
      <c r="J32" s="4" t="s">
        <v>399</v>
      </c>
      <c r="K32" s="4" t="s">
        <v>102</v>
      </c>
      <c r="L32" s="4" t="s">
        <v>410</v>
      </c>
      <c r="M32" s="6">
        <v>0</v>
      </c>
      <c r="N32" s="7" t="s">
        <v>411</v>
      </c>
      <c r="O32" s="4" t="s">
        <v>412</v>
      </c>
      <c r="P32" s="517" t="s">
        <v>81</v>
      </c>
      <c r="Q32" s="4" t="s">
        <v>413</v>
      </c>
      <c r="R32" s="517" t="s">
        <v>174</v>
      </c>
      <c r="S32" s="518" t="s">
        <v>126</v>
      </c>
      <c r="T32" s="519" t="s">
        <v>127</v>
      </c>
      <c r="U32" s="668">
        <v>0</v>
      </c>
      <c r="V32" s="671">
        <v>0</v>
      </c>
      <c r="W32" s="671">
        <v>1</v>
      </c>
      <c r="X32" s="671">
        <v>0</v>
      </c>
      <c r="Y32" s="671">
        <v>1</v>
      </c>
      <c r="Z32" s="671">
        <v>0</v>
      </c>
      <c r="AA32" s="10">
        <v>0</v>
      </c>
      <c r="AB32" s="4" t="s">
        <v>414</v>
      </c>
      <c r="AC32" s="4"/>
      <c r="AD32" s="4" t="s">
        <v>393</v>
      </c>
      <c r="AE32" s="6">
        <v>0.4</v>
      </c>
      <c r="AF32" s="21">
        <v>40</v>
      </c>
      <c r="AG32" s="698" t="s">
        <v>415</v>
      </c>
      <c r="AH32" s="698" t="s">
        <v>328</v>
      </c>
      <c r="AI32" s="698" t="s">
        <v>416</v>
      </c>
      <c r="AJ32" s="6"/>
      <c r="AK32" s="6"/>
      <c r="AL32" s="12" t="s">
        <v>417</v>
      </c>
      <c r="AM32" s="4" t="s">
        <v>333</v>
      </c>
      <c r="AN32" s="4" t="s">
        <v>418</v>
      </c>
      <c r="AO32" s="6" t="s">
        <v>183</v>
      </c>
      <c r="AP32" s="6" t="s">
        <v>183</v>
      </c>
      <c r="AQ32" s="12" t="s">
        <v>419</v>
      </c>
      <c r="AR32" s="4" t="s">
        <v>336</v>
      </c>
      <c r="AS32" s="4" t="s">
        <v>420</v>
      </c>
      <c r="AT32" s="484">
        <v>0.4</v>
      </c>
      <c r="AU32" s="483">
        <v>0.4</v>
      </c>
      <c r="AV32" s="6">
        <v>0</v>
      </c>
      <c r="AW32" s="76" t="s">
        <v>338</v>
      </c>
      <c r="AX32" s="76" t="s">
        <v>338</v>
      </c>
      <c r="AY32" s="76" t="s">
        <v>338</v>
      </c>
      <c r="AZ32" s="844" t="s">
        <v>338</v>
      </c>
      <c r="BA32" s="841" t="s">
        <v>338</v>
      </c>
      <c r="BB32" s="841" t="s">
        <v>421</v>
      </c>
      <c r="BC32" s="884">
        <v>0.4</v>
      </c>
      <c r="BD32" s="821">
        <f>BC32/Y32</f>
        <v>0.4</v>
      </c>
      <c r="BE32" s="7"/>
      <c r="BF32" s="7"/>
      <c r="BG32" s="7"/>
      <c r="BH32" s="7"/>
      <c r="BI32" s="183"/>
      <c r="BJ32" s="4"/>
      <c r="BK32" s="803"/>
      <c r="BL32" s="803"/>
      <c r="BM32" s="803"/>
      <c r="BN32" s="912"/>
    </row>
    <row r="33" spans="1:68" s="470" customFormat="1" ht="33" hidden="1" customHeight="1" x14ac:dyDescent="0.25">
      <c r="A33" s="5">
        <v>20</v>
      </c>
      <c r="B33" s="906" t="s">
        <v>317</v>
      </c>
      <c r="C33" s="517" t="s">
        <v>152</v>
      </c>
      <c r="D33" s="6" t="s">
        <v>70</v>
      </c>
      <c r="E33" s="4" t="s">
        <v>100</v>
      </c>
      <c r="F33" s="4" t="s">
        <v>318</v>
      </c>
      <c r="G33" s="4" t="s">
        <v>319</v>
      </c>
      <c r="H33" s="4" t="s">
        <v>320</v>
      </c>
      <c r="I33" s="4" t="s">
        <v>422</v>
      </c>
      <c r="J33" s="4" t="s">
        <v>423</v>
      </c>
      <c r="K33" s="4" t="s">
        <v>137</v>
      </c>
      <c r="L33" s="4" t="s">
        <v>424</v>
      </c>
      <c r="M33" s="8">
        <v>0.9</v>
      </c>
      <c r="N33" s="7" t="s">
        <v>425</v>
      </c>
      <c r="O33" s="4" t="s">
        <v>426</v>
      </c>
      <c r="P33" s="517" t="s">
        <v>81</v>
      </c>
      <c r="Q33" s="4" t="s">
        <v>427</v>
      </c>
      <c r="R33" s="517" t="s">
        <v>83</v>
      </c>
      <c r="S33" s="518" t="s">
        <v>126</v>
      </c>
      <c r="T33" s="519" t="s">
        <v>255</v>
      </c>
      <c r="U33" s="520">
        <v>0.95</v>
      </c>
      <c r="V33" s="521">
        <v>0.95</v>
      </c>
      <c r="W33" s="521">
        <v>0.95</v>
      </c>
      <c r="X33" s="521">
        <v>0.95</v>
      </c>
      <c r="Y33" s="655">
        <v>0.95</v>
      </c>
      <c r="Z33" s="656">
        <v>1.21</v>
      </c>
      <c r="AA33" s="10">
        <v>1.21</v>
      </c>
      <c r="AB33" s="23" t="s">
        <v>428</v>
      </c>
      <c r="AC33" s="4" t="s">
        <v>328</v>
      </c>
      <c r="AD33" s="4" t="s">
        <v>429</v>
      </c>
      <c r="AE33" s="20">
        <v>1.08</v>
      </c>
      <c r="AF33" s="20">
        <v>1.1299999999999999</v>
      </c>
      <c r="AG33" s="698" t="s">
        <v>430</v>
      </c>
      <c r="AH33" s="698" t="s">
        <v>328</v>
      </c>
      <c r="AI33" s="698" t="s">
        <v>431</v>
      </c>
      <c r="AJ33" s="20">
        <v>0.87</v>
      </c>
      <c r="AK33" s="20">
        <f>AJ33/W33</f>
        <v>0.9157894736842106</v>
      </c>
      <c r="AL33" s="12" t="s">
        <v>432</v>
      </c>
      <c r="AM33" s="4" t="s">
        <v>333</v>
      </c>
      <c r="AN33" s="4" t="s">
        <v>433</v>
      </c>
      <c r="AO33" s="20">
        <v>0.71</v>
      </c>
      <c r="AP33" s="524">
        <f>71%/95%</f>
        <v>0.74736842105263157</v>
      </c>
      <c r="AQ33" s="12" t="s">
        <v>434</v>
      </c>
      <c r="AR33" s="4" t="s">
        <v>336</v>
      </c>
      <c r="AS33" s="4" t="s">
        <v>435</v>
      </c>
      <c r="AT33" s="483">
        <v>0.96750000000000003</v>
      </c>
      <c r="AU33" s="483">
        <f>+AT33/W33</f>
        <v>1.0184210526315791</v>
      </c>
      <c r="AV33" s="6">
        <v>0</v>
      </c>
      <c r="AW33" s="823" t="s">
        <v>338</v>
      </c>
      <c r="AX33" s="823" t="s">
        <v>338</v>
      </c>
      <c r="AY33" s="74">
        <v>1.1399999999999999</v>
      </c>
      <c r="AZ33" s="845">
        <v>1.1100000000000001</v>
      </c>
      <c r="BA33" s="839">
        <v>1.2</v>
      </c>
      <c r="BB33" s="839">
        <v>1.1544736842105263</v>
      </c>
      <c r="BC33" s="883">
        <f>(AZ33+AY33+AT33)/3</f>
        <v>1.0725</v>
      </c>
      <c r="BD33" s="847">
        <f>BC33/Y33</f>
        <v>1.1289473684210527</v>
      </c>
      <c r="BE33" s="7"/>
      <c r="BF33" s="7"/>
      <c r="BG33" s="7"/>
      <c r="BH33" s="7"/>
      <c r="BI33" s="183"/>
      <c r="BJ33" s="4"/>
      <c r="BK33" s="803"/>
      <c r="BL33" s="803"/>
      <c r="BM33" s="803"/>
      <c r="BN33" s="912"/>
    </row>
    <row r="34" spans="1:68" s="470" customFormat="1" ht="33" hidden="1" customHeight="1" x14ac:dyDescent="0.25">
      <c r="A34" s="5">
        <v>20.100000000000001</v>
      </c>
      <c r="B34" s="906" t="s">
        <v>317</v>
      </c>
      <c r="C34" s="517" t="s">
        <v>152</v>
      </c>
      <c r="D34" s="6" t="s">
        <v>70</v>
      </c>
      <c r="E34" s="4" t="s">
        <v>100</v>
      </c>
      <c r="F34" s="4" t="s">
        <v>318</v>
      </c>
      <c r="G34" s="4" t="s">
        <v>319</v>
      </c>
      <c r="H34" s="4" t="s">
        <v>320</v>
      </c>
      <c r="I34" s="4" t="s">
        <v>422</v>
      </c>
      <c r="J34" s="4" t="s">
        <v>423</v>
      </c>
      <c r="K34" s="4" t="s">
        <v>137</v>
      </c>
      <c r="L34" s="4" t="s">
        <v>424</v>
      </c>
      <c r="M34" s="8"/>
      <c r="N34" s="7" t="s">
        <v>436</v>
      </c>
      <c r="O34" s="4" t="s">
        <v>437</v>
      </c>
      <c r="P34" s="517" t="s">
        <v>81</v>
      </c>
      <c r="Q34" s="4" t="s">
        <v>438</v>
      </c>
      <c r="R34" s="517" t="s">
        <v>83</v>
      </c>
      <c r="S34" s="518" t="s">
        <v>84</v>
      </c>
      <c r="T34" s="519" t="s">
        <v>85</v>
      </c>
      <c r="U34" s="15">
        <v>0.6</v>
      </c>
      <c r="V34" s="8">
        <v>0.6</v>
      </c>
      <c r="W34" s="20">
        <v>0.8</v>
      </c>
      <c r="X34" s="20">
        <v>0.8</v>
      </c>
      <c r="Y34" s="81">
        <v>0.8</v>
      </c>
      <c r="Z34" s="230">
        <v>0.81</v>
      </c>
      <c r="AA34" s="10">
        <v>1.0125</v>
      </c>
      <c r="AB34" s="23" t="s">
        <v>439</v>
      </c>
      <c r="AC34" s="4" t="s">
        <v>328</v>
      </c>
      <c r="AD34" s="4" t="s">
        <v>440</v>
      </c>
      <c r="AE34" s="20">
        <v>0.84</v>
      </c>
      <c r="AF34" s="20">
        <v>1.05</v>
      </c>
      <c r="AG34" s="698" t="s">
        <v>441</v>
      </c>
      <c r="AH34" s="698" t="s">
        <v>328</v>
      </c>
      <c r="AI34" s="698" t="s">
        <v>442</v>
      </c>
      <c r="AJ34" s="20">
        <v>0.85</v>
      </c>
      <c r="AK34" s="20">
        <v>1</v>
      </c>
      <c r="AL34" s="12" t="s">
        <v>443</v>
      </c>
      <c r="AM34" s="4" t="s">
        <v>333</v>
      </c>
      <c r="AN34" s="4" t="s">
        <v>444</v>
      </c>
      <c r="AO34" s="20">
        <v>0.78</v>
      </c>
      <c r="AP34" s="524">
        <f>78%/80%</f>
        <v>0.97499999999999998</v>
      </c>
      <c r="AQ34" s="12" t="s">
        <v>445</v>
      </c>
      <c r="AR34" s="4" t="s">
        <v>336</v>
      </c>
      <c r="AS34" s="4" t="s">
        <v>446</v>
      </c>
      <c r="AT34" s="483">
        <v>0.83333333333333337</v>
      </c>
      <c r="AU34" s="483">
        <v>1.0416666666666667</v>
      </c>
      <c r="AV34" s="6" t="s">
        <v>338</v>
      </c>
      <c r="AW34" s="6" t="s">
        <v>338</v>
      </c>
      <c r="AX34" s="6" t="s">
        <v>338</v>
      </c>
      <c r="AY34" s="74">
        <v>0.59</v>
      </c>
      <c r="AZ34" s="842">
        <v>0.78</v>
      </c>
      <c r="BA34" s="839" t="s">
        <v>338</v>
      </c>
      <c r="BB34" s="839" t="s">
        <v>338</v>
      </c>
      <c r="BC34" s="883">
        <v>0.83</v>
      </c>
      <c r="BD34" s="847">
        <f>BC34/Y34</f>
        <v>1.0374999999999999</v>
      </c>
      <c r="BE34" s="7"/>
      <c r="BF34" s="7"/>
      <c r="BG34" s="7"/>
      <c r="BH34" s="7"/>
      <c r="BI34" s="183"/>
      <c r="BJ34" s="4"/>
      <c r="BK34" s="803"/>
      <c r="BL34" s="803"/>
      <c r="BM34" s="803"/>
      <c r="BN34" s="912"/>
    </row>
    <row r="35" spans="1:68" s="470" customFormat="1" ht="33" hidden="1" customHeight="1" x14ac:dyDescent="0.25">
      <c r="A35" s="5">
        <v>21</v>
      </c>
      <c r="B35" s="906" t="s">
        <v>447</v>
      </c>
      <c r="C35" s="517" t="s">
        <v>448</v>
      </c>
      <c r="D35" s="6" t="s">
        <v>70</v>
      </c>
      <c r="E35" s="4" t="s">
        <v>71</v>
      </c>
      <c r="F35" s="4" t="s">
        <v>72</v>
      </c>
      <c r="G35" s="4" t="s">
        <v>73</v>
      </c>
      <c r="H35" s="4" t="s">
        <v>74</v>
      </c>
      <c r="I35" s="4" t="s">
        <v>153</v>
      </c>
      <c r="J35" s="4" t="s">
        <v>154</v>
      </c>
      <c r="K35" s="4" t="s">
        <v>102</v>
      </c>
      <c r="L35" s="4" t="s">
        <v>449</v>
      </c>
      <c r="M35" s="8">
        <v>1</v>
      </c>
      <c r="N35" s="7" t="s">
        <v>450</v>
      </c>
      <c r="O35" s="4" t="s">
        <v>451</v>
      </c>
      <c r="P35" s="517" t="s">
        <v>142</v>
      </c>
      <c r="Q35" s="4" t="s">
        <v>452</v>
      </c>
      <c r="R35" s="517" t="s">
        <v>83</v>
      </c>
      <c r="S35" s="518" t="s">
        <v>126</v>
      </c>
      <c r="T35" s="519" t="s">
        <v>127</v>
      </c>
      <c r="U35" s="9">
        <v>1</v>
      </c>
      <c r="V35" s="8">
        <v>1</v>
      </c>
      <c r="W35" s="8">
        <v>1</v>
      </c>
      <c r="X35" s="8">
        <v>1</v>
      </c>
      <c r="Y35" s="61">
        <v>1</v>
      </c>
      <c r="Z35" s="657">
        <v>1</v>
      </c>
      <c r="AA35" s="14">
        <v>1</v>
      </c>
      <c r="AB35" s="4" t="s">
        <v>453</v>
      </c>
      <c r="AC35" s="4" t="s">
        <v>454</v>
      </c>
      <c r="AD35" s="4" t="s">
        <v>455</v>
      </c>
      <c r="AE35" s="20">
        <v>1</v>
      </c>
      <c r="AF35" s="20">
        <v>1</v>
      </c>
      <c r="AG35" s="698" t="s">
        <v>456</v>
      </c>
      <c r="AH35" s="698" t="s">
        <v>454</v>
      </c>
      <c r="AI35" s="698" t="s">
        <v>457</v>
      </c>
      <c r="AJ35" s="6">
        <v>100</v>
      </c>
      <c r="AK35" s="20">
        <v>1</v>
      </c>
      <c r="AL35" s="12" t="s">
        <v>458</v>
      </c>
      <c r="AM35" s="4" t="s">
        <v>454</v>
      </c>
      <c r="AN35" s="4" t="s">
        <v>459</v>
      </c>
      <c r="AO35" s="12">
        <v>1.22</v>
      </c>
      <c r="AP35" s="12">
        <v>1.22</v>
      </c>
      <c r="AQ35" s="12" t="s">
        <v>460</v>
      </c>
      <c r="AR35" s="4" t="s">
        <v>454</v>
      </c>
      <c r="AS35" s="4" t="s">
        <v>461</v>
      </c>
      <c r="AT35" s="20">
        <v>1</v>
      </c>
      <c r="AU35" s="20">
        <v>1</v>
      </c>
      <c r="AV35" s="6">
        <v>0</v>
      </c>
      <c r="AW35" s="34"/>
      <c r="AX35" s="34"/>
      <c r="AY35" s="699">
        <v>1</v>
      </c>
      <c r="AZ35" s="300">
        <v>0</v>
      </c>
      <c r="BA35" s="849">
        <v>1</v>
      </c>
      <c r="BB35" s="482">
        <v>1</v>
      </c>
      <c r="BC35" s="881">
        <v>1</v>
      </c>
      <c r="BD35" s="821">
        <f t="shared" si="0"/>
        <v>1</v>
      </c>
      <c r="BE35" s="7"/>
      <c r="BF35" s="7"/>
      <c r="BG35" s="7"/>
      <c r="BH35" s="7"/>
      <c r="BI35" s="183"/>
      <c r="BJ35" s="4"/>
      <c r="BK35" s="803"/>
      <c r="BL35" s="803"/>
      <c r="BM35" s="803"/>
      <c r="BN35" s="912"/>
    </row>
    <row r="36" spans="1:68" s="470" customFormat="1" ht="33" hidden="1" customHeight="1" x14ac:dyDescent="0.25">
      <c r="A36" s="5">
        <v>21.1</v>
      </c>
      <c r="B36" s="906" t="s">
        <v>447</v>
      </c>
      <c r="C36" s="517" t="s">
        <v>448</v>
      </c>
      <c r="D36" s="6" t="s">
        <v>70</v>
      </c>
      <c r="E36" s="4" t="s">
        <v>100</v>
      </c>
      <c r="F36" s="4" t="s">
        <v>72</v>
      </c>
      <c r="G36" s="4" t="s">
        <v>73</v>
      </c>
      <c r="H36" s="4" t="s">
        <v>74</v>
      </c>
      <c r="I36" s="4" t="s">
        <v>153</v>
      </c>
      <c r="J36" s="4" t="s">
        <v>154</v>
      </c>
      <c r="K36" s="4" t="s">
        <v>102</v>
      </c>
      <c r="L36" s="4" t="s">
        <v>449</v>
      </c>
      <c r="M36" s="8">
        <v>0.97</v>
      </c>
      <c r="N36" s="7" t="s">
        <v>450</v>
      </c>
      <c r="O36" s="4" t="s">
        <v>462</v>
      </c>
      <c r="P36" s="517" t="s">
        <v>142</v>
      </c>
      <c r="Q36" s="4" t="s">
        <v>463</v>
      </c>
      <c r="R36" s="517" t="s">
        <v>83</v>
      </c>
      <c r="S36" s="518" t="s">
        <v>126</v>
      </c>
      <c r="T36" s="519" t="s">
        <v>464</v>
      </c>
      <c r="U36" s="9">
        <v>0.97</v>
      </c>
      <c r="V36" s="8">
        <v>0.97</v>
      </c>
      <c r="W36" s="8">
        <v>0.97</v>
      </c>
      <c r="X36" s="8">
        <v>0.97</v>
      </c>
      <c r="Y36" s="61">
        <v>0.97</v>
      </c>
      <c r="Z36" s="658">
        <v>0</v>
      </c>
      <c r="AA36" s="14">
        <v>0</v>
      </c>
      <c r="AB36" s="4" t="s">
        <v>465</v>
      </c>
      <c r="AC36" s="4" t="s">
        <v>454</v>
      </c>
      <c r="AD36" s="4" t="s">
        <v>466</v>
      </c>
      <c r="AE36" s="20">
        <v>1</v>
      </c>
      <c r="AF36" s="20">
        <v>1</v>
      </c>
      <c r="AG36" s="698" t="s">
        <v>467</v>
      </c>
      <c r="AH36" s="698" t="s">
        <v>454</v>
      </c>
      <c r="AI36" s="698" t="s">
        <v>457</v>
      </c>
      <c r="AJ36" s="6">
        <v>100</v>
      </c>
      <c r="AK36" s="20">
        <v>1</v>
      </c>
      <c r="AL36" s="12" t="s">
        <v>468</v>
      </c>
      <c r="AM36" s="4" t="s">
        <v>454</v>
      </c>
      <c r="AN36" s="4" t="s">
        <v>469</v>
      </c>
      <c r="AO36" s="4">
        <v>100</v>
      </c>
      <c r="AP36" s="4">
        <v>100</v>
      </c>
      <c r="AQ36" s="12" t="s">
        <v>470</v>
      </c>
      <c r="AR36" s="4" t="s">
        <v>454</v>
      </c>
      <c r="AS36" s="4" t="s">
        <v>461</v>
      </c>
      <c r="AT36" s="20">
        <v>1</v>
      </c>
      <c r="AU36" s="20">
        <v>1</v>
      </c>
      <c r="AV36" s="6">
        <v>0</v>
      </c>
      <c r="AW36" s="34"/>
      <c r="AX36" s="34"/>
      <c r="AY36" s="699">
        <v>0.99</v>
      </c>
      <c r="AZ36" s="300">
        <v>99</v>
      </c>
      <c r="BA36" s="485">
        <v>1.0206185567010309</v>
      </c>
      <c r="BB36" s="474">
        <v>1.0309278350515465</v>
      </c>
      <c r="BC36" s="881">
        <v>1</v>
      </c>
      <c r="BD36" s="821">
        <f t="shared" si="0"/>
        <v>1.0309278350515465</v>
      </c>
      <c r="BE36" s="7"/>
      <c r="BF36" s="7"/>
      <c r="BG36" s="7"/>
      <c r="BH36" s="7"/>
      <c r="BI36" s="183"/>
      <c r="BJ36" s="4"/>
      <c r="BK36" s="803"/>
      <c r="BL36" s="803"/>
      <c r="BM36" s="803"/>
      <c r="BN36" s="912"/>
    </row>
    <row r="37" spans="1:68" s="470" customFormat="1" ht="33" hidden="1" customHeight="1" x14ac:dyDescent="0.25">
      <c r="A37" s="5">
        <v>21.2</v>
      </c>
      <c r="B37" s="906" t="s">
        <v>447</v>
      </c>
      <c r="C37" s="517" t="s">
        <v>448</v>
      </c>
      <c r="D37" s="6" t="s">
        <v>70</v>
      </c>
      <c r="E37" s="4" t="s">
        <v>100</v>
      </c>
      <c r="F37" s="4" t="s">
        <v>72</v>
      </c>
      <c r="G37" s="4" t="s">
        <v>73</v>
      </c>
      <c r="H37" s="4" t="s">
        <v>74</v>
      </c>
      <c r="I37" s="4" t="s">
        <v>153</v>
      </c>
      <c r="J37" s="4" t="s">
        <v>154</v>
      </c>
      <c r="K37" s="4" t="s">
        <v>102</v>
      </c>
      <c r="L37" s="4" t="s">
        <v>449</v>
      </c>
      <c r="M37" s="8">
        <v>0.95</v>
      </c>
      <c r="N37" s="7" t="s">
        <v>450</v>
      </c>
      <c r="O37" s="4" t="s">
        <v>471</v>
      </c>
      <c r="P37" s="517" t="s">
        <v>142</v>
      </c>
      <c r="Q37" s="4" t="s">
        <v>472</v>
      </c>
      <c r="R37" s="517" t="s">
        <v>83</v>
      </c>
      <c r="S37" s="518" t="s">
        <v>473</v>
      </c>
      <c r="T37" s="519" t="s">
        <v>127</v>
      </c>
      <c r="U37" s="9">
        <v>0.95</v>
      </c>
      <c r="V37" s="8">
        <v>0.96</v>
      </c>
      <c r="W37" s="8">
        <v>0.97</v>
      </c>
      <c r="X37" s="8">
        <v>0.98</v>
      </c>
      <c r="Y37" s="61">
        <v>0.98</v>
      </c>
      <c r="Z37" s="659">
        <v>0</v>
      </c>
      <c r="AA37" s="14">
        <v>0</v>
      </c>
      <c r="AB37" s="4" t="s">
        <v>474</v>
      </c>
      <c r="AC37" s="4" t="s">
        <v>454</v>
      </c>
      <c r="AD37" s="4" t="s">
        <v>466</v>
      </c>
      <c r="AE37" s="6">
        <v>0</v>
      </c>
      <c r="AF37" s="20">
        <v>0</v>
      </c>
      <c r="AG37" s="698" t="s">
        <v>475</v>
      </c>
      <c r="AH37" s="698" t="s">
        <v>454</v>
      </c>
      <c r="AI37" s="698" t="s">
        <v>476</v>
      </c>
      <c r="AJ37" s="6"/>
      <c r="AK37" s="6"/>
      <c r="AL37" s="12" t="s">
        <v>477</v>
      </c>
      <c r="AM37" s="4" t="s">
        <v>454</v>
      </c>
      <c r="AN37" s="4" t="s">
        <v>478</v>
      </c>
      <c r="AO37" s="12">
        <v>0.97</v>
      </c>
      <c r="AP37" s="700">
        <v>0.98899999999999999</v>
      </c>
      <c r="AQ37" s="12" t="s">
        <v>479</v>
      </c>
      <c r="AR37" s="4" t="s">
        <v>454</v>
      </c>
      <c r="AS37" s="4" t="s">
        <v>480</v>
      </c>
      <c r="AT37" s="537">
        <v>0.97</v>
      </c>
      <c r="AU37" s="483">
        <v>0.98899999999999999</v>
      </c>
      <c r="AV37" s="6">
        <v>0</v>
      </c>
      <c r="AW37" s="34"/>
      <c r="AX37" s="34"/>
      <c r="AY37" s="699">
        <v>0.98</v>
      </c>
      <c r="AZ37" s="300">
        <v>0</v>
      </c>
      <c r="BA37" s="485">
        <v>1.0315789473684212</v>
      </c>
      <c r="BB37" s="474">
        <v>1.0208333333333333</v>
      </c>
      <c r="BC37" s="881">
        <v>0.97</v>
      </c>
      <c r="BD37" s="821">
        <f t="shared" si="0"/>
        <v>0.98979591836734693</v>
      </c>
      <c r="BE37" s="7"/>
      <c r="BF37" s="7"/>
      <c r="BG37" s="7"/>
      <c r="BH37" s="7"/>
      <c r="BI37" s="183"/>
      <c r="BJ37" s="4"/>
      <c r="BK37" s="803"/>
      <c r="BL37" s="803"/>
      <c r="BM37" s="803"/>
      <c r="BN37" s="912"/>
    </row>
    <row r="38" spans="1:68" s="470" customFormat="1" ht="33" hidden="1" customHeight="1" x14ac:dyDescent="0.25">
      <c r="A38" s="5">
        <v>22</v>
      </c>
      <c r="B38" s="906" t="s">
        <v>447</v>
      </c>
      <c r="C38" s="517" t="s">
        <v>448</v>
      </c>
      <c r="D38" s="6" t="s">
        <v>70</v>
      </c>
      <c r="E38" s="4" t="s">
        <v>100</v>
      </c>
      <c r="F38" s="4" t="s">
        <v>72</v>
      </c>
      <c r="G38" s="4" t="s">
        <v>73</v>
      </c>
      <c r="H38" s="4" t="s">
        <v>74</v>
      </c>
      <c r="I38" s="4" t="s">
        <v>153</v>
      </c>
      <c r="J38" s="4" t="s">
        <v>154</v>
      </c>
      <c r="K38" s="4" t="s">
        <v>102</v>
      </c>
      <c r="L38" s="4" t="s">
        <v>481</v>
      </c>
      <c r="M38" s="6">
        <v>4</v>
      </c>
      <c r="N38" s="7" t="s">
        <v>482</v>
      </c>
      <c r="O38" s="4" t="s">
        <v>483</v>
      </c>
      <c r="P38" s="517" t="s">
        <v>142</v>
      </c>
      <c r="Q38" s="4" t="s">
        <v>484</v>
      </c>
      <c r="R38" s="517" t="s">
        <v>485</v>
      </c>
      <c r="S38" s="518" t="s">
        <v>473</v>
      </c>
      <c r="T38" s="519" t="s">
        <v>464</v>
      </c>
      <c r="U38" s="22">
        <v>4</v>
      </c>
      <c r="V38" s="17">
        <v>4</v>
      </c>
      <c r="W38" s="17">
        <v>5</v>
      </c>
      <c r="X38" s="17">
        <v>5</v>
      </c>
      <c r="Y38" s="113">
        <v>5</v>
      </c>
      <c r="Z38" s="645">
        <v>5.42</v>
      </c>
      <c r="AA38" s="14">
        <v>1.0839000000000001</v>
      </c>
      <c r="AB38" s="4" t="s">
        <v>486</v>
      </c>
      <c r="AC38" s="4" t="s">
        <v>487</v>
      </c>
      <c r="AD38" s="4" t="s">
        <v>488</v>
      </c>
      <c r="AE38" s="6">
        <v>5.28</v>
      </c>
      <c r="AF38" s="350">
        <v>1.056</v>
      </c>
      <c r="AG38" s="698" t="s">
        <v>489</v>
      </c>
      <c r="AH38" s="698" t="s">
        <v>487</v>
      </c>
      <c r="AI38" s="698" t="s">
        <v>457</v>
      </c>
      <c r="AJ38" s="6">
        <v>5.42</v>
      </c>
      <c r="AK38" s="20">
        <v>1.08</v>
      </c>
      <c r="AL38" s="12" t="s">
        <v>490</v>
      </c>
      <c r="AM38" s="4" t="s">
        <v>487</v>
      </c>
      <c r="AN38" s="4" t="s">
        <v>491</v>
      </c>
      <c r="AO38" s="4">
        <v>6.1</v>
      </c>
      <c r="AP38" s="12">
        <v>1.22</v>
      </c>
      <c r="AQ38" s="12" t="s">
        <v>492</v>
      </c>
      <c r="AR38" s="4" t="s">
        <v>493</v>
      </c>
      <c r="AS38" s="4" t="s">
        <v>461</v>
      </c>
      <c r="AT38" s="6">
        <v>6.1</v>
      </c>
      <c r="AU38" s="350">
        <v>1.22</v>
      </c>
      <c r="AV38" s="6">
        <v>0</v>
      </c>
      <c r="AW38" s="34"/>
      <c r="AX38" s="34"/>
      <c r="AY38" s="704" t="s">
        <v>494</v>
      </c>
      <c r="AZ38" s="299">
        <v>7.4</v>
      </c>
      <c r="BA38" s="485">
        <v>1.825</v>
      </c>
      <c r="BB38" s="474">
        <v>1.315625</v>
      </c>
      <c r="BC38" s="882">
        <v>6.1</v>
      </c>
      <c r="BD38" s="821">
        <f t="shared" si="0"/>
        <v>1.22</v>
      </c>
      <c r="BE38" s="7"/>
      <c r="BF38" s="7"/>
      <c r="BG38" s="7"/>
      <c r="BH38" s="7"/>
      <c r="BI38" s="183"/>
      <c r="BJ38" s="4"/>
      <c r="BK38" s="803"/>
      <c r="BL38" s="803"/>
      <c r="BM38" s="803"/>
      <c r="BN38" s="912"/>
    </row>
    <row r="39" spans="1:68" s="470" customFormat="1" ht="33" hidden="1" customHeight="1" x14ac:dyDescent="0.25">
      <c r="A39" s="5">
        <v>22.1</v>
      </c>
      <c r="B39" s="906" t="s">
        <v>447</v>
      </c>
      <c r="C39" s="517" t="s">
        <v>448</v>
      </c>
      <c r="D39" s="6" t="s">
        <v>70</v>
      </c>
      <c r="E39" s="4" t="s">
        <v>100</v>
      </c>
      <c r="F39" s="4" t="s">
        <v>72</v>
      </c>
      <c r="G39" s="4" t="s">
        <v>73</v>
      </c>
      <c r="H39" s="4" t="s">
        <v>74</v>
      </c>
      <c r="I39" s="4" t="s">
        <v>153</v>
      </c>
      <c r="J39" s="4" t="s">
        <v>154</v>
      </c>
      <c r="K39" s="4" t="s">
        <v>102</v>
      </c>
      <c r="L39" s="4" t="s">
        <v>481</v>
      </c>
      <c r="M39" s="17">
        <v>1.1000000000000001</v>
      </c>
      <c r="N39" s="7" t="s">
        <v>482</v>
      </c>
      <c r="O39" s="4" t="s">
        <v>495</v>
      </c>
      <c r="P39" s="517" t="s">
        <v>142</v>
      </c>
      <c r="Q39" s="4" t="s">
        <v>496</v>
      </c>
      <c r="R39" s="517" t="s">
        <v>485</v>
      </c>
      <c r="S39" s="518" t="s">
        <v>126</v>
      </c>
      <c r="T39" s="519" t="s">
        <v>127</v>
      </c>
      <c r="U39" s="22">
        <v>1</v>
      </c>
      <c r="V39" s="17">
        <v>1</v>
      </c>
      <c r="W39" s="17">
        <v>1</v>
      </c>
      <c r="X39" s="17">
        <v>1</v>
      </c>
      <c r="Y39" s="113">
        <v>1</v>
      </c>
      <c r="Z39" s="333">
        <v>0</v>
      </c>
      <c r="AA39" s="14">
        <v>0</v>
      </c>
      <c r="AB39" s="4" t="s">
        <v>497</v>
      </c>
      <c r="AC39" s="4" t="s">
        <v>487</v>
      </c>
      <c r="AD39" s="4" t="s">
        <v>498</v>
      </c>
      <c r="AE39" s="6"/>
      <c r="AF39" s="6"/>
      <c r="AG39" s="698" t="s">
        <v>499</v>
      </c>
      <c r="AH39" s="698" t="s">
        <v>487</v>
      </c>
      <c r="AI39" s="698" t="s">
        <v>476</v>
      </c>
      <c r="AJ39" s="6"/>
      <c r="AK39" s="6"/>
      <c r="AL39" s="12" t="s">
        <v>500</v>
      </c>
      <c r="AM39" s="4" t="s">
        <v>487</v>
      </c>
      <c r="AN39" s="4" t="s">
        <v>478</v>
      </c>
      <c r="AO39" s="4">
        <v>1.07</v>
      </c>
      <c r="AP39" s="12">
        <v>1.07</v>
      </c>
      <c r="AQ39" s="12" t="s">
        <v>501</v>
      </c>
      <c r="AR39" s="4" t="s">
        <v>493</v>
      </c>
      <c r="AS39" s="4" t="s">
        <v>461</v>
      </c>
      <c r="AT39" s="538">
        <v>1.07</v>
      </c>
      <c r="AU39" s="483">
        <v>1.07</v>
      </c>
      <c r="AV39" s="6">
        <v>0</v>
      </c>
      <c r="AW39" s="34"/>
      <c r="AX39" s="34"/>
      <c r="AY39" s="704" t="s">
        <v>502</v>
      </c>
      <c r="AZ39" s="300" t="s">
        <v>338</v>
      </c>
      <c r="BA39" s="485">
        <v>1.1000000000000001</v>
      </c>
      <c r="BB39" s="474">
        <v>1.1000000000000001</v>
      </c>
      <c r="BC39" s="882">
        <v>1.07</v>
      </c>
      <c r="BD39" s="821">
        <f t="shared" si="0"/>
        <v>1.07</v>
      </c>
      <c r="BE39" s="7"/>
      <c r="BF39" s="7"/>
      <c r="BG39" s="7"/>
      <c r="BH39" s="7"/>
      <c r="BI39" s="183"/>
      <c r="BJ39" s="4"/>
      <c r="BK39" s="803"/>
      <c r="BL39" s="803"/>
      <c r="BM39" s="803"/>
      <c r="BN39" s="912"/>
    </row>
    <row r="40" spans="1:68" s="470" customFormat="1" ht="33" hidden="1" customHeight="1" x14ac:dyDescent="0.25">
      <c r="A40" s="5">
        <v>23</v>
      </c>
      <c r="B40" s="906" t="s">
        <v>447</v>
      </c>
      <c r="C40" s="517" t="s">
        <v>448</v>
      </c>
      <c r="D40" s="6" t="s">
        <v>70</v>
      </c>
      <c r="E40" s="7" t="s">
        <v>100</v>
      </c>
      <c r="F40" s="7" t="s">
        <v>72</v>
      </c>
      <c r="G40" s="7" t="s">
        <v>73</v>
      </c>
      <c r="H40" s="7" t="s">
        <v>74</v>
      </c>
      <c r="I40" s="7" t="s">
        <v>153</v>
      </c>
      <c r="J40" s="7" t="s">
        <v>154</v>
      </c>
      <c r="K40" s="4" t="s">
        <v>102</v>
      </c>
      <c r="L40" s="4" t="s">
        <v>503</v>
      </c>
      <c r="M40" s="6">
        <v>330</v>
      </c>
      <c r="N40" s="7" t="s">
        <v>504</v>
      </c>
      <c r="O40" s="4" t="s">
        <v>505</v>
      </c>
      <c r="P40" s="517" t="s">
        <v>124</v>
      </c>
      <c r="Q40" s="4" t="s">
        <v>506</v>
      </c>
      <c r="R40" s="517" t="s">
        <v>174</v>
      </c>
      <c r="S40" s="518" t="s">
        <v>507</v>
      </c>
      <c r="T40" s="519" t="s">
        <v>85</v>
      </c>
      <c r="U40" s="22">
        <v>347</v>
      </c>
      <c r="V40" s="17">
        <v>364</v>
      </c>
      <c r="W40" s="17">
        <v>339</v>
      </c>
      <c r="X40" s="17">
        <v>354</v>
      </c>
      <c r="Y40" s="115">
        <f>SUM(U40:X40)</f>
        <v>1404</v>
      </c>
      <c r="Z40" s="660">
        <v>110</v>
      </c>
      <c r="AA40" s="14">
        <v>0.28999999999999998</v>
      </c>
      <c r="AB40" s="4" t="s">
        <v>508</v>
      </c>
      <c r="AC40" s="4" t="s">
        <v>509</v>
      </c>
      <c r="AD40" s="4" t="s">
        <v>455</v>
      </c>
      <c r="AE40" s="6">
        <v>201</v>
      </c>
      <c r="AF40" s="20">
        <v>0.59</v>
      </c>
      <c r="AG40" s="698" t="s">
        <v>510</v>
      </c>
      <c r="AH40" s="698" t="s">
        <v>509</v>
      </c>
      <c r="AI40" s="698" t="s">
        <v>511</v>
      </c>
      <c r="AJ40" s="6">
        <v>289</v>
      </c>
      <c r="AK40" s="20">
        <v>0.85</v>
      </c>
      <c r="AL40" s="12" t="s">
        <v>512</v>
      </c>
      <c r="AM40" s="4" t="s">
        <v>509</v>
      </c>
      <c r="AN40" s="4" t="s">
        <v>513</v>
      </c>
      <c r="AO40" s="4">
        <v>387</v>
      </c>
      <c r="AP40" s="12">
        <v>1.1399999999999999</v>
      </c>
      <c r="AQ40" s="12" t="s">
        <v>514</v>
      </c>
      <c r="AR40" s="4" t="s">
        <v>509</v>
      </c>
      <c r="AS40" s="4" t="s">
        <v>515</v>
      </c>
      <c r="AT40" s="6">
        <v>377</v>
      </c>
      <c r="AU40" s="20">
        <v>1.1100000000000001</v>
      </c>
      <c r="AV40" s="6">
        <v>0</v>
      </c>
      <c r="AW40" s="34"/>
      <c r="AX40" s="34"/>
      <c r="AY40" s="701">
        <v>351</v>
      </c>
      <c r="AZ40" s="299">
        <v>263</v>
      </c>
      <c r="BA40" s="485">
        <v>1.0115273775216138</v>
      </c>
      <c r="BB40" s="474">
        <v>1.0164835164835164</v>
      </c>
      <c r="BC40" s="882">
        <v>991</v>
      </c>
      <c r="BD40" s="821">
        <f t="shared" si="0"/>
        <v>0.70584045584045585</v>
      </c>
      <c r="BE40" s="7"/>
      <c r="BF40" s="7"/>
      <c r="BG40" s="7"/>
      <c r="BH40" s="7"/>
      <c r="BI40" s="183"/>
      <c r="BJ40" s="4" t="s">
        <v>516</v>
      </c>
      <c r="BK40" s="814">
        <v>2025423002103590</v>
      </c>
      <c r="BL40" s="812">
        <v>45825</v>
      </c>
      <c r="BM40" s="803"/>
      <c r="BN40" s="912"/>
      <c r="BP40" s="715"/>
    </row>
    <row r="41" spans="1:68" s="470" customFormat="1" ht="33" hidden="1" customHeight="1" x14ac:dyDescent="0.25">
      <c r="A41" s="5">
        <v>23.1</v>
      </c>
      <c r="B41" s="906" t="s">
        <v>447</v>
      </c>
      <c r="C41" s="517" t="s">
        <v>448</v>
      </c>
      <c r="D41" s="6" t="s">
        <v>70</v>
      </c>
      <c r="E41" s="7" t="s">
        <v>100</v>
      </c>
      <c r="F41" s="7" t="s">
        <v>72</v>
      </c>
      <c r="G41" s="7" t="s">
        <v>73</v>
      </c>
      <c r="H41" s="7" t="s">
        <v>74</v>
      </c>
      <c r="I41" s="7" t="s">
        <v>153</v>
      </c>
      <c r="J41" s="7" t="s">
        <v>154</v>
      </c>
      <c r="K41" s="4" t="s">
        <v>102</v>
      </c>
      <c r="L41" s="4" t="s">
        <v>503</v>
      </c>
      <c r="M41" s="17">
        <v>1.17</v>
      </c>
      <c r="N41" s="7" t="s">
        <v>517</v>
      </c>
      <c r="O41" s="4" t="s">
        <v>518</v>
      </c>
      <c r="P41" s="517" t="s">
        <v>142</v>
      </c>
      <c r="Q41" s="4" t="s">
        <v>519</v>
      </c>
      <c r="R41" s="517" t="s">
        <v>485</v>
      </c>
      <c r="S41" s="518" t="s">
        <v>473</v>
      </c>
      <c r="T41" s="519" t="s">
        <v>127</v>
      </c>
      <c r="U41" s="22">
        <v>1.24</v>
      </c>
      <c r="V41" s="17">
        <v>0.5</v>
      </c>
      <c r="W41" s="17">
        <v>0.5</v>
      </c>
      <c r="X41" s="17">
        <v>0.5</v>
      </c>
      <c r="Y41" s="545">
        <v>0.5</v>
      </c>
      <c r="Z41" s="658">
        <v>0</v>
      </c>
      <c r="AA41" s="14">
        <v>0</v>
      </c>
      <c r="AB41" s="4" t="s">
        <v>520</v>
      </c>
      <c r="AC41" s="4" t="s">
        <v>509</v>
      </c>
      <c r="AD41" s="4" t="s">
        <v>498</v>
      </c>
      <c r="AE41" s="6">
        <v>0.6</v>
      </c>
      <c r="AF41" s="20">
        <v>1.2</v>
      </c>
      <c r="AG41" s="698" t="s">
        <v>521</v>
      </c>
      <c r="AH41" s="698" t="s">
        <v>509</v>
      </c>
      <c r="AI41" s="698" t="s">
        <v>522</v>
      </c>
      <c r="AJ41" s="6">
        <v>0.6</v>
      </c>
      <c r="AK41" s="20">
        <v>1.2</v>
      </c>
      <c r="AL41" s="12" t="s">
        <v>523</v>
      </c>
      <c r="AM41" s="4" t="s">
        <v>509</v>
      </c>
      <c r="AN41" s="4" t="s">
        <v>524</v>
      </c>
      <c r="AO41" s="4">
        <v>0.6</v>
      </c>
      <c r="AP41" s="12">
        <v>1.2</v>
      </c>
      <c r="AQ41" s="12" t="s">
        <v>523</v>
      </c>
      <c r="AR41" s="4" t="s">
        <v>509</v>
      </c>
      <c r="AS41" s="4" t="s">
        <v>461</v>
      </c>
      <c r="AT41" s="6">
        <v>0.6</v>
      </c>
      <c r="AU41" s="20">
        <v>1.2</v>
      </c>
      <c r="AV41" s="6">
        <v>0</v>
      </c>
      <c r="AW41" s="34"/>
      <c r="AX41" s="34"/>
      <c r="AY41" s="701">
        <v>0.9</v>
      </c>
      <c r="AZ41" s="300">
        <v>0.8</v>
      </c>
      <c r="BA41" s="485">
        <v>0.72580645161290325</v>
      </c>
      <c r="BB41" s="474">
        <v>1.6</v>
      </c>
      <c r="BC41" s="882">
        <v>0.6</v>
      </c>
      <c r="BD41" s="821">
        <f t="shared" si="0"/>
        <v>1.2</v>
      </c>
      <c r="BE41" s="7"/>
      <c r="BF41" s="7"/>
      <c r="BG41" s="7"/>
      <c r="BH41" s="7"/>
      <c r="BI41" s="183"/>
      <c r="BJ41" s="4"/>
      <c r="BK41" s="803"/>
      <c r="BL41" s="803"/>
      <c r="BM41" s="803"/>
      <c r="BN41" s="912"/>
    </row>
    <row r="42" spans="1:68" s="470" customFormat="1" ht="33" hidden="1" customHeight="1" x14ac:dyDescent="0.25">
      <c r="A42" s="5">
        <v>23.2</v>
      </c>
      <c r="B42" s="906" t="s">
        <v>447</v>
      </c>
      <c r="C42" s="517" t="s">
        <v>448</v>
      </c>
      <c r="D42" s="6" t="s">
        <v>70</v>
      </c>
      <c r="E42" s="7" t="s">
        <v>100</v>
      </c>
      <c r="F42" s="7" t="s">
        <v>72</v>
      </c>
      <c r="G42" s="7" t="s">
        <v>73</v>
      </c>
      <c r="H42" s="7" t="s">
        <v>74</v>
      </c>
      <c r="I42" s="7" t="s">
        <v>153</v>
      </c>
      <c r="J42" s="7" t="s">
        <v>154</v>
      </c>
      <c r="K42" s="4" t="s">
        <v>102</v>
      </c>
      <c r="L42" s="4" t="s">
        <v>503</v>
      </c>
      <c r="M42" s="6">
        <v>242</v>
      </c>
      <c r="N42" s="7" t="s">
        <v>504</v>
      </c>
      <c r="O42" s="4" t="s">
        <v>525</v>
      </c>
      <c r="P42" s="517" t="s">
        <v>124</v>
      </c>
      <c r="Q42" s="4" t="s">
        <v>526</v>
      </c>
      <c r="R42" s="517" t="s">
        <v>174</v>
      </c>
      <c r="S42" s="518" t="s">
        <v>507</v>
      </c>
      <c r="T42" s="519" t="s">
        <v>85</v>
      </c>
      <c r="U42" s="22">
        <v>250</v>
      </c>
      <c r="V42" s="17">
        <v>245</v>
      </c>
      <c r="W42" s="17">
        <v>260</v>
      </c>
      <c r="X42" s="17">
        <v>250</v>
      </c>
      <c r="Y42" s="607">
        <v>1005</v>
      </c>
      <c r="Z42" s="660">
        <v>41</v>
      </c>
      <c r="AA42" s="14">
        <v>0.16</v>
      </c>
      <c r="AB42" s="716" t="s">
        <v>527</v>
      </c>
      <c r="AC42" s="4" t="s">
        <v>509</v>
      </c>
      <c r="AD42" s="4" t="s">
        <v>528</v>
      </c>
      <c r="AE42" s="6">
        <v>81</v>
      </c>
      <c r="AF42" s="350">
        <v>0.3115</v>
      </c>
      <c r="AG42" s="698" t="s">
        <v>529</v>
      </c>
      <c r="AH42" s="698" t="s">
        <v>509</v>
      </c>
      <c r="AI42" s="698" t="s">
        <v>530</v>
      </c>
      <c r="AJ42" s="6">
        <v>151</v>
      </c>
      <c r="AK42" s="20">
        <v>0.57999999999999996</v>
      </c>
      <c r="AL42" s="12" t="s">
        <v>531</v>
      </c>
      <c r="AM42" s="4" t="s">
        <v>509</v>
      </c>
      <c r="AN42" s="4" t="s">
        <v>532</v>
      </c>
      <c r="AO42" s="4">
        <v>261</v>
      </c>
      <c r="AP42" s="12">
        <v>1</v>
      </c>
      <c r="AQ42" s="12" t="s">
        <v>533</v>
      </c>
      <c r="AR42" s="4" t="s">
        <v>509</v>
      </c>
      <c r="AS42" s="4" t="s">
        <v>515</v>
      </c>
      <c r="AT42" s="6">
        <v>261</v>
      </c>
      <c r="AU42" s="350">
        <v>1.004</v>
      </c>
      <c r="AV42" s="6">
        <v>0</v>
      </c>
      <c r="AW42" s="34"/>
      <c r="AX42" s="34"/>
      <c r="AY42" s="701">
        <v>248</v>
      </c>
      <c r="AZ42" s="300">
        <v>196</v>
      </c>
      <c r="BA42" s="485">
        <v>0.99199999999999999</v>
      </c>
      <c r="BB42" s="474">
        <v>1.0571428571428572</v>
      </c>
      <c r="BC42" s="882">
        <v>705</v>
      </c>
      <c r="BD42" s="821">
        <f t="shared" si="0"/>
        <v>0.70149253731343286</v>
      </c>
      <c r="BE42" s="7"/>
      <c r="BF42" s="7"/>
      <c r="BG42" s="7"/>
      <c r="BH42" s="7"/>
      <c r="BI42" s="183"/>
      <c r="BJ42" s="4"/>
      <c r="BK42" s="803"/>
      <c r="BL42" s="803"/>
      <c r="BM42" s="803"/>
      <c r="BN42" s="912"/>
      <c r="BP42" s="715"/>
    </row>
    <row r="43" spans="1:68" s="470" customFormat="1" ht="33" hidden="1" customHeight="1" x14ac:dyDescent="0.25">
      <c r="A43" s="5">
        <v>24</v>
      </c>
      <c r="B43" s="906" t="s">
        <v>447</v>
      </c>
      <c r="C43" s="517" t="s">
        <v>448</v>
      </c>
      <c r="D43" s="6" t="s">
        <v>70</v>
      </c>
      <c r="E43" s="7" t="s">
        <v>71</v>
      </c>
      <c r="F43" s="7" t="s">
        <v>72</v>
      </c>
      <c r="G43" s="7" t="s">
        <v>73</v>
      </c>
      <c r="H43" s="7" t="s">
        <v>74</v>
      </c>
      <c r="I43" s="7" t="s">
        <v>75</v>
      </c>
      <c r="J43" s="7" t="s">
        <v>101</v>
      </c>
      <c r="K43" s="4" t="s">
        <v>102</v>
      </c>
      <c r="L43" s="4" t="s">
        <v>534</v>
      </c>
      <c r="M43" s="6">
        <v>0</v>
      </c>
      <c r="N43" s="7" t="s">
        <v>535</v>
      </c>
      <c r="O43" s="4" t="s">
        <v>536</v>
      </c>
      <c r="P43" s="517" t="s">
        <v>81</v>
      </c>
      <c r="Q43" s="4" t="s">
        <v>537</v>
      </c>
      <c r="R43" s="517" t="s">
        <v>83</v>
      </c>
      <c r="S43" s="518" t="s">
        <v>126</v>
      </c>
      <c r="T43" s="519" t="s">
        <v>127</v>
      </c>
      <c r="U43" s="15">
        <v>1</v>
      </c>
      <c r="V43" s="20">
        <v>1</v>
      </c>
      <c r="W43" s="20">
        <v>1</v>
      </c>
      <c r="X43" s="20">
        <v>1</v>
      </c>
      <c r="Y43" s="558">
        <v>1</v>
      </c>
      <c r="Z43" s="657">
        <v>0</v>
      </c>
      <c r="AA43" s="14">
        <v>0</v>
      </c>
      <c r="AB43" s="4" t="s">
        <v>538</v>
      </c>
      <c r="AC43" s="4" t="s">
        <v>539</v>
      </c>
      <c r="AD43" s="4" t="s">
        <v>498</v>
      </c>
      <c r="AE43" s="6"/>
      <c r="AF43" s="6"/>
      <c r="AG43" s="698" t="s">
        <v>540</v>
      </c>
      <c r="AH43" s="698" t="s">
        <v>539</v>
      </c>
      <c r="AI43" s="698" t="s">
        <v>476</v>
      </c>
      <c r="AJ43" s="6"/>
      <c r="AK43" s="6"/>
      <c r="AL43" s="12" t="s">
        <v>541</v>
      </c>
      <c r="AM43" s="4" t="s">
        <v>542</v>
      </c>
      <c r="AN43" s="4" t="s">
        <v>478</v>
      </c>
      <c r="AO43" s="12">
        <v>0.8</v>
      </c>
      <c r="AP43" s="12">
        <v>0.8</v>
      </c>
      <c r="AQ43" s="12" t="s">
        <v>543</v>
      </c>
      <c r="AR43" s="4" t="s">
        <v>542</v>
      </c>
      <c r="AS43" s="4" t="s">
        <v>515</v>
      </c>
      <c r="AT43" s="537">
        <v>0.8</v>
      </c>
      <c r="AU43" s="483">
        <v>0.8</v>
      </c>
      <c r="AV43" s="6">
        <v>0</v>
      </c>
      <c r="AW43" s="34"/>
      <c r="AX43" s="34"/>
      <c r="AY43" s="717">
        <v>1</v>
      </c>
      <c r="AZ43" s="72">
        <v>0</v>
      </c>
      <c r="BA43" s="485">
        <v>1</v>
      </c>
      <c r="BB43" s="474">
        <v>1</v>
      </c>
      <c r="BC43" s="881">
        <v>0.8</v>
      </c>
      <c r="BD43" s="821">
        <f t="shared" si="0"/>
        <v>0.8</v>
      </c>
      <c r="BE43" s="7"/>
      <c r="BF43" s="7"/>
      <c r="BG43" s="7"/>
      <c r="BH43" s="7"/>
      <c r="BI43" s="183"/>
      <c r="BJ43" s="4"/>
      <c r="BK43" s="803"/>
      <c r="BL43" s="803"/>
      <c r="BM43" s="803"/>
      <c r="BN43" s="912"/>
    </row>
    <row r="44" spans="1:68" s="470" customFormat="1" ht="33" hidden="1" customHeight="1" x14ac:dyDescent="0.25">
      <c r="A44" s="5">
        <v>25</v>
      </c>
      <c r="B44" s="906" t="s">
        <v>447</v>
      </c>
      <c r="C44" s="517" t="s">
        <v>448</v>
      </c>
      <c r="D44" s="6" t="s">
        <v>70</v>
      </c>
      <c r="E44" s="7" t="s">
        <v>71</v>
      </c>
      <c r="F44" s="7" t="s">
        <v>72</v>
      </c>
      <c r="G44" s="7" t="s">
        <v>73</v>
      </c>
      <c r="H44" s="7" t="s">
        <v>74</v>
      </c>
      <c r="I44" s="7" t="s">
        <v>118</v>
      </c>
      <c r="J44" s="7" t="s">
        <v>544</v>
      </c>
      <c r="K44" s="4" t="s">
        <v>77</v>
      </c>
      <c r="L44" s="4" t="s">
        <v>545</v>
      </c>
      <c r="M44" s="6">
        <v>0</v>
      </c>
      <c r="N44" s="7" t="s">
        <v>546</v>
      </c>
      <c r="O44" s="4" t="s">
        <v>547</v>
      </c>
      <c r="P44" s="517" t="s">
        <v>142</v>
      </c>
      <c r="Q44" s="4" t="s">
        <v>548</v>
      </c>
      <c r="R44" s="517" t="s">
        <v>83</v>
      </c>
      <c r="S44" s="518" t="s">
        <v>126</v>
      </c>
      <c r="T44" s="519" t="s">
        <v>127</v>
      </c>
      <c r="U44" s="471">
        <v>0</v>
      </c>
      <c r="V44" s="20">
        <v>1</v>
      </c>
      <c r="W44" s="20">
        <v>1</v>
      </c>
      <c r="X44" s="20">
        <v>1</v>
      </c>
      <c r="Y44" s="558">
        <v>1</v>
      </c>
      <c r="Z44" s="658">
        <v>0</v>
      </c>
      <c r="AA44" s="14">
        <v>0</v>
      </c>
      <c r="AB44" s="4" t="s">
        <v>549</v>
      </c>
      <c r="AC44" s="4" t="s">
        <v>550</v>
      </c>
      <c r="AD44" s="4" t="s">
        <v>498</v>
      </c>
      <c r="AE44" s="6"/>
      <c r="AF44" s="6"/>
      <c r="AG44" s="698" t="s">
        <v>551</v>
      </c>
      <c r="AH44" s="698" t="s">
        <v>550</v>
      </c>
      <c r="AI44" s="698" t="s">
        <v>476</v>
      </c>
      <c r="AJ44" s="6"/>
      <c r="AK44" s="6"/>
      <c r="AL44" s="12" t="s">
        <v>552</v>
      </c>
      <c r="AM44" s="4" t="s">
        <v>550</v>
      </c>
      <c r="AN44" s="4" t="s">
        <v>478</v>
      </c>
      <c r="AO44" s="12">
        <v>0.4</v>
      </c>
      <c r="AP44" s="12">
        <v>0.4</v>
      </c>
      <c r="AQ44" s="12" t="s">
        <v>553</v>
      </c>
      <c r="AR44" s="4" t="s">
        <v>550</v>
      </c>
      <c r="AS44" s="4" t="s">
        <v>515</v>
      </c>
      <c r="AT44" s="483">
        <v>0.4</v>
      </c>
      <c r="AU44" s="483">
        <v>0.4</v>
      </c>
      <c r="AV44" s="6">
        <v>0</v>
      </c>
      <c r="AW44" s="34"/>
      <c r="AX44" s="34"/>
      <c r="AY44" s="704" t="s">
        <v>554</v>
      </c>
      <c r="AZ44" s="72">
        <v>0</v>
      </c>
      <c r="BA44" s="485"/>
      <c r="BB44" s="474">
        <v>1</v>
      </c>
      <c r="BC44" s="881">
        <v>0.4</v>
      </c>
      <c r="BD44" s="821">
        <f t="shared" si="0"/>
        <v>0.4</v>
      </c>
      <c r="BE44" s="7"/>
      <c r="BF44" s="7"/>
      <c r="BG44" s="7"/>
      <c r="BH44" s="7"/>
      <c r="BI44" s="183"/>
      <c r="BJ44" s="4"/>
      <c r="BK44" s="803"/>
      <c r="BL44" s="803"/>
      <c r="BM44" s="803"/>
      <c r="BN44" s="912"/>
    </row>
    <row r="45" spans="1:68" s="470" customFormat="1" ht="370.5" x14ac:dyDescent="0.25">
      <c r="A45" s="5">
        <v>26</v>
      </c>
      <c r="B45" s="918" t="s">
        <v>555</v>
      </c>
      <c r="C45" s="517" t="s">
        <v>197</v>
      </c>
      <c r="D45" s="6" t="s">
        <v>70</v>
      </c>
      <c r="E45" s="4" t="s">
        <v>100</v>
      </c>
      <c r="F45" s="4" t="s">
        <v>72</v>
      </c>
      <c r="G45" s="4" t="s">
        <v>73</v>
      </c>
      <c r="H45" s="4" t="s">
        <v>74</v>
      </c>
      <c r="I45" s="4" t="s">
        <v>75</v>
      </c>
      <c r="J45" s="4" t="s">
        <v>101</v>
      </c>
      <c r="K45" s="4" t="s">
        <v>102</v>
      </c>
      <c r="L45" s="4" t="s">
        <v>556</v>
      </c>
      <c r="M45" s="6">
        <v>11944</v>
      </c>
      <c r="N45" s="7" t="s">
        <v>557</v>
      </c>
      <c r="O45" s="4" t="s">
        <v>558</v>
      </c>
      <c r="P45" s="517" t="s">
        <v>81</v>
      </c>
      <c r="Q45" s="917" t="s">
        <v>559</v>
      </c>
      <c r="R45" s="517" t="s">
        <v>174</v>
      </c>
      <c r="S45" s="518" t="s">
        <v>175</v>
      </c>
      <c r="T45" s="519" t="s">
        <v>85</v>
      </c>
      <c r="U45" s="539">
        <v>12300</v>
      </c>
      <c r="V45" s="540">
        <f>U45*1.05</f>
        <v>12915</v>
      </c>
      <c r="W45" s="540">
        <v>13561</v>
      </c>
      <c r="X45" s="540">
        <f>W45*1.05</f>
        <v>14239.050000000001</v>
      </c>
      <c r="Y45" s="661">
        <f t="shared" ref="Y45:Y57" si="2">SUM(U45:X45)</f>
        <v>53015.05</v>
      </c>
      <c r="Z45" s="333">
        <v>3818</v>
      </c>
      <c r="AA45" s="10">
        <v>0.2815426590959369</v>
      </c>
      <c r="AB45" s="4" t="s">
        <v>560</v>
      </c>
      <c r="AC45" s="4" t="s">
        <v>561</v>
      </c>
      <c r="AD45" s="4" t="s">
        <v>562</v>
      </c>
      <c r="AE45" s="6">
        <v>3856</v>
      </c>
      <c r="AF45" s="20">
        <v>0.28000000000000003</v>
      </c>
      <c r="AG45" s="698" t="s">
        <v>563</v>
      </c>
      <c r="AH45" s="698" t="s">
        <v>561</v>
      </c>
      <c r="AI45" s="698" t="s">
        <v>564</v>
      </c>
      <c r="AJ45" s="6">
        <v>4082</v>
      </c>
      <c r="AK45" s="20">
        <v>0.3</v>
      </c>
      <c r="AL45" s="718" t="s">
        <v>565</v>
      </c>
      <c r="AM45" s="698" t="s">
        <v>561</v>
      </c>
      <c r="AN45" s="719" t="s">
        <v>566</v>
      </c>
      <c r="AO45" s="4">
        <v>4054</v>
      </c>
      <c r="AP45" s="12">
        <v>0.3</v>
      </c>
      <c r="AQ45" s="12" t="s">
        <v>567</v>
      </c>
      <c r="AR45" s="4" t="s">
        <v>568</v>
      </c>
      <c r="AS45" s="4" t="s">
        <v>569</v>
      </c>
      <c r="AT45" s="540">
        <v>15810</v>
      </c>
      <c r="AU45" s="486">
        <v>1.1599999999999999</v>
      </c>
      <c r="AV45" s="6">
        <v>0</v>
      </c>
      <c r="AW45" s="34"/>
      <c r="AX45" s="34"/>
      <c r="AY45" s="701">
        <v>13851</v>
      </c>
      <c r="AZ45" s="315">
        <v>6517</v>
      </c>
      <c r="BA45" s="485">
        <v>1.1260975609756096</v>
      </c>
      <c r="BB45" s="474">
        <v>1.3402245451025938</v>
      </c>
      <c r="BC45" s="885">
        <f t="shared" ref="BC45:BC57" si="3">AZ45+AY45+AT45</f>
        <v>36178</v>
      </c>
      <c r="BD45" s="821">
        <f>BC45/Y45</f>
        <v>0.68240999489767529</v>
      </c>
      <c r="BE45" s="7"/>
      <c r="BF45" s="7"/>
      <c r="BG45" s="7"/>
      <c r="BH45" s="7"/>
      <c r="BI45" s="183"/>
      <c r="BJ45" s="4"/>
      <c r="BK45" s="803"/>
      <c r="BL45" s="803"/>
      <c r="BM45" s="803"/>
      <c r="BN45" s="922" t="s">
        <v>3536</v>
      </c>
    </row>
    <row r="46" spans="1:68" s="470" customFormat="1" ht="346.5" customHeight="1" x14ac:dyDescent="0.25">
      <c r="A46" s="5">
        <v>26.1</v>
      </c>
      <c r="B46" s="918" t="s">
        <v>555</v>
      </c>
      <c r="C46" s="517" t="s">
        <v>197</v>
      </c>
      <c r="D46" s="6" t="s">
        <v>70</v>
      </c>
      <c r="E46" s="4" t="s">
        <v>100</v>
      </c>
      <c r="F46" s="4" t="s">
        <v>72</v>
      </c>
      <c r="G46" s="4" t="s">
        <v>73</v>
      </c>
      <c r="H46" s="4" t="s">
        <v>74</v>
      </c>
      <c r="I46" s="4" t="s">
        <v>75</v>
      </c>
      <c r="J46" s="4" t="s">
        <v>101</v>
      </c>
      <c r="K46" s="4" t="s">
        <v>102</v>
      </c>
      <c r="L46" s="4" t="s">
        <v>556</v>
      </c>
      <c r="M46" s="6">
        <v>200</v>
      </c>
      <c r="N46" s="7" t="s">
        <v>557</v>
      </c>
      <c r="O46" s="4" t="s">
        <v>570</v>
      </c>
      <c r="P46" s="517" t="s">
        <v>81</v>
      </c>
      <c r="Q46" s="917" t="s">
        <v>571</v>
      </c>
      <c r="R46" s="517" t="s">
        <v>174</v>
      </c>
      <c r="S46" s="518" t="s">
        <v>175</v>
      </c>
      <c r="T46" s="519" t="s">
        <v>85</v>
      </c>
      <c r="U46" s="539">
        <v>210</v>
      </c>
      <c r="V46" s="540">
        <v>220</v>
      </c>
      <c r="W46" s="540">
        <v>231</v>
      </c>
      <c r="X46" s="540">
        <v>243</v>
      </c>
      <c r="Y46" s="661">
        <f t="shared" si="2"/>
        <v>904</v>
      </c>
      <c r="Z46" s="333">
        <v>39</v>
      </c>
      <c r="AA46" s="10">
        <v>0.16883116883116883</v>
      </c>
      <c r="AB46" s="4" t="s">
        <v>572</v>
      </c>
      <c r="AC46" s="4" t="s">
        <v>561</v>
      </c>
      <c r="AD46" s="4" t="s">
        <v>573</v>
      </c>
      <c r="AE46" s="6">
        <v>62</v>
      </c>
      <c r="AF46" s="20">
        <v>0.26</v>
      </c>
      <c r="AG46" s="698" t="s">
        <v>574</v>
      </c>
      <c r="AH46" s="698" t="s">
        <v>561</v>
      </c>
      <c r="AI46" s="698" t="s">
        <v>575</v>
      </c>
      <c r="AJ46" s="6">
        <v>111</v>
      </c>
      <c r="AK46" s="20">
        <v>0.48</v>
      </c>
      <c r="AL46" s="12" t="s">
        <v>576</v>
      </c>
      <c r="AM46" s="698" t="s">
        <v>561</v>
      </c>
      <c r="AN46" s="4" t="s">
        <v>577</v>
      </c>
      <c r="AO46" s="4">
        <v>219</v>
      </c>
      <c r="AP46" s="12">
        <v>0.51</v>
      </c>
      <c r="AQ46" s="12" t="s">
        <v>578</v>
      </c>
      <c r="AR46" s="4" t="s">
        <v>568</v>
      </c>
      <c r="AS46" s="4" t="s">
        <v>579</v>
      </c>
      <c r="AT46" s="540">
        <v>431</v>
      </c>
      <c r="AU46" s="486">
        <v>1.86</v>
      </c>
      <c r="AV46" s="6">
        <v>0</v>
      </c>
      <c r="AW46" s="34"/>
      <c r="AX46" s="34"/>
      <c r="AY46" s="701">
        <v>274</v>
      </c>
      <c r="AZ46" s="315">
        <v>286</v>
      </c>
      <c r="BA46" s="485">
        <v>1.3047619047619048</v>
      </c>
      <c r="BB46" s="474">
        <v>2.5499999999999998</v>
      </c>
      <c r="BC46" s="885">
        <f t="shared" si="3"/>
        <v>991</v>
      </c>
      <c r="BD46" s="821">
        <f t="shared" si="0"/>
        <v>1.0962389380530972</v>
      </c>
      <c r="BE46" s="7"/>
      <c r="BF46" s="7"/>
      <c r="BG46" s="7"/>
      <c r="BH46" s="7"/>
      <c r="BI46" s="183"/>
      <c r="BJ46" s="4"/>
      <c r="BK46" s="803"/>
      <c r="BL46" s="803"/>
      <c r="BM46" s="803"/>
      <c r="BN46" s="1039" t="s">
        <v>3533</v>
      </c>
    </row>
    <row r="47" spans="1:68" s="470" customFormat="1" ht="284.25" customHeight="1" x14ac:dyDescent="0.25">
      <c r="A47" s="5">
        <v>26.2</v>
      </c>
      <c r="B47" s="918" t="s">
        <v>555</v>
      </c>
      <c r="C47" s="517" t="s">
        <v>197</v>
      </c>
      <c r="D47" s="6" t="s">
        <v>70</v>
      </c>
      <c r="E47" s="4" t="s">
        <v>100</v>
      </c>
      <c r="F47" s="4" t="s">
        <v>72</v>
      </c>
      <c r="G47" s="4" t="s">
        <v>73</v>
      </c>
      <c r="H47" s="4" t="s">
        <v>74</v>
      </c>
      <c r="I47" s="4" t="s">
        <v>75</v>
      </c>
      <c r="J47" s="4" t="s">
        <v>101</v>
      </c>
      <c r="K47" s="4" t="s">
        <v>102</v>
      </c>
      <c r="L47" s="4" t="s">
        <v>556</v>
      </c>
      <c r="M47" s="6">
        <v>382</v>
      </c>
      <c r="N47" s="7" t="s">
        <v>557</v>
      </c>
      <c r="O47" s="4" t="s">
        <v>580</v>
      </c>
      <c r="P47" s="517" t="s">
        <v>81</v>
      </c>
      <c r="Q47" s="917" t="s">
        <v>581</v>
      </c>
      <c r="R47" s="517" t="s">
        <v>174</v>
      </c>
      <c r="S47" s="518" t="s">
        <v>175</v>
      </c>
      <c r="T47" s="519" t="s">
        <v>85</v>
      </c>
      <c r="U47" s="539">
        <v>401</v>
      </c>
      <c r="V47" s="540">
        <v>422</v>
      </c>
      <c r="W47" s="540">
        <v>442</v>
      </c>
      <c r="X47" s="540">
        <v>464</v>
      </c>
      <c r="Y47" s="661">
        <f t="shared" si="2"/>
        <v>1729</v>
      </c>
      <c r="Z47" s="333">
        <v>78</v>
      </c>
      <c r="AA47" s="10">
        <v>0.17647058823529413</v>
      </c>
      <c r="AB47" s="4" t="s">
        <v>582</v>
      </c>
      <c r="AC47" s="4" t="s">
        <v>561</v>
      </c>
      <c r="AD47" s="4" t="s">
        <v>583</v>
      </c>
      <c r="AE47" s="6">
        <v>136</v>
      </c>
      <c r="AF47" s="350">
        <v>0.30759999999999998</v>
      </c>
      <c r="AG47" s="698" t="s">
        <v>584</v>
      </c>
      <c r="AH47" s="698" t="s">
        <v>561</v>
      </c>
      <c r="AI47" s="698" t="s">
        <v>585</v>
      </c>
      <c r="AJ47" s="6">
        <v>108</v>
      </c>
      <c r="AK47" s="20">
        <v>0.24</v>
      </c>
      <c r="AL47" s="12" t="s">
        <v>586</v>
      </c>
      <c r="AM47" s="698" t="s">
        <v>561</v>
      </c>
      <c r="AN47" s="4" t="s">
        <v>587</v>
      </c>
      <c r="AO47" s="4">
        <v>195</v>
      </c>
      <c r="AP47" s="12">
        <v>0.44</v>
      </c>
      <c r="AQ47" s="12" t="s">
        <v>588</v>
      </c>
      <c r="AR47" s="4" t="s">
        <v>568</v>
      </c>
      <c r="AS47" s="4" t="s">
        <v>589</v>
      </c>
      <c r="AT47" s="540">
        <v>517</v>
      </c>
      <c r="AU47" s="486">
        <v>1.17</v>
      </c>
      <c r="AV47" s="6">
        <v>0</v>
      </c>
      <c r="AW47" s="34"/>
      <c r="AX47" s="34"/>
      <c r="AY47" s="701">
        <v>520</v>
      </c>
      <c r="AZ47" s="315">
        <v>99</v>
      </c>
      <c r="BA47" s="485">
        <v>1.2967581047381547</v>
      </c>
      <c r="BB47" s="474">
        <v>1.1872037914691944</v>
      </c>
      <c r="BC47" s="885">
        <f t="shared" si="3"/>
        <v>1136</v>
      </c>
      <c r="BD47" s="821">
        <f t="shared" si="0"/>
        <v>0.65702718334297283</v>
      </c>
      <c r="BE47" s="7"/>
      <c r="BF47" s="7"/>
      <c r="BG47" s="7"/>
      <c r="BH47" s="7"/>
      <c r="BI47" s="183"/>
      <c r="BJ47" s="4"/>
      <c r="BK47" s="803"/>
      <c r="BL47" s="803"/>
      <c r="BM47" s="803"/>
      <c r="BN47" s="1039" t="s">
        <v>3537</v>
      </c>
    </row>
    <row r="48" spans="1:68" s="470" customFormat="1" ht="257.25" customHeight="1" x14ac:dyDescent="0.25">
      <c r="A48" s="5">
        <v>27</v>
      </c>
      <c r="B48" s="918" t="s">
        <v>555</v>
      </c>
      <c r="C48" s="517" t="s">
        <v>197</v>
      </c>
      <c r="D48" s="6" t="s">
        <v>70</v>
      </c>
      <c r="E48" s="4" t="s">
        <v>100</v>
      </c>
      <c r="F48" s="4" t="s">
        <v>72</v>
      </c>
      <c r="G48" s="4" t="s">
        <v>73</v>
      </c>
      <c r="H48" s="4" t="s">
        <v>590</v>
      </c>
      <c r="I48" s="4" t="s">
        <v>75</v>
      </c>
      <c r="J48" s="4" t="s">
        <v>101</v>
      </c>
      <c r="K48" s="4" t="s">
        <v>185</v>
      </c>
      <c r="L48" s="4" t="s">
        <v>591</v>
      </c>
      <c r="M48" s="6">
        <v>9175</v>
      </c>
      <c r="N48" s="7" t="s">
        <v>557</v>
      </c>
      <c r="O48" s="4" t="s">
        <v>592</v>
      </c>
      <c r="P48" s="517" t="s">
        <v>124</v>
      </c>
      <c r="Q48" s="917" t="s">
        <v>593</v>
      </c>
      <c r="R48" s="517" t="s">
        <v>174</v>
      </c>
      <c r="S48" s="518" t="s">
        <v>175</v>
      </c>
      <c r="T48" s="519" t="s">
        <v>85</v>
      </c>
      <c r="U48" s="539">
        <v>15937</v>
      </c>
      <c r="V48" s="540">
        <f t="shared" ref="V48:X49" si="4">U48*1.02</f>
        <v>16255.74</v>
      </c>
      <c r="W48" s="540">
        <v>9909</v>
      </c>
      <c r="X48" s="540">
        <f t="shared" si="4"/>
        <v>10107.18</v>
      </c>
      <c r="Y48" s="661">
        <v>52208.92</v>
      </c>
      <c r="Z48" s="660">
        <v>3571</v>
      </c>
      <c r="AA48" s="10">
        <v>0.21536887229722318</v>
      </c>
      <c r="AB48" s="4" t="s">
        <v>594</v>
      </c>
      <c r="AC48" s="4" t="s">
        <v>595</v>
      </c>
      <c r="AD48" s="4" t="s">
        <v>596</v>
      </c>
      <c r="AE48" s="6">
        <v>4440</v>
      </c>
      <c r="AF48" s="350">
        <v>0.44800000000000001</v>
      </c>
      <c r="AG48" s="698" t="s">
        <v>597</v>
      </c>
      <c r="AH48" s="698" t="s">
        <v>595</v>
      </c>
      <c r="AI48" s="698" t="s">
        <v>598</v>
      </c>
      <c r="AJ48" s="6">
        <v>4538</v>
      </c>
      <c r="AK48" s="20">
        <v>0.46</v>
      </c>
      <c r="AL48" s="12" t="s">
        <v>599</v>
      </c>
      <c r="AM48" s="698" t="s">
        <v>595</v>
      </c>
      <c r="AN48" s="4" t="s">
        <v>600</v>
      </c>
      <c r="AO48" s="4">
        <v>4757</v>
      </c>
      <c r="AP48" s="12">
        <v>0.48</v>
      </c>
      <c r="AQ48" s="12" t="s">
        <v>601</v>
      </c>
      <c r="AR48" s="4" t="s">
        <v>602</v>
      </c>
      <c r="AS48" s="4" t="s">
        <v>603</v>
      </c>
      <c r="AT48" s="540">
        <v>17306</v>
      </c>
      <c r="AU48" s="486">
        <v>1.75</v>
      </c>
      <c r="AV48" s="6">
        <v>0</v>
      </c>
      <c r="AW48" s="34"/>
      <c r="AX48" s="34"/>
      <c r="AY48" s="678">
        <v>15359</v>
      </c>
      <c r="AZ48" s="315">
        <v>2704</v>
      </c>
      <c r="BA48" s="485">
        <v>0.96373219551985945</v>
      </c>
      <c r="BB48" s="474">
        <v>1.1000000000000001</v>
      </c>
      <c r="BC48" s="885">
        <f t="shared" si="3"/>
        <v>35369</v>
      </c>
      <c r="BD48" s="821">
        <f t="shared" si="0"/>
        <v>0.6774512861020684</v>
      </c>
      <c r="BE48" s="7"/>
      <c r="BF48" s="7"/>
      <c r="BG48" s="7"/>
      <c r="BH48" s="7"/>
      <c r="BI48" s="183"/>
      <c r="BJ48" s="4" t="s">
        <v>604</v>
      </c>
      <c r="BK48" s="814">
        <v>2025121000424990</v>
      </c>
      <c r="BL48" s="812">
        <v>45852</v>
      </c>
      <c r="BM48" s="803"/>
      <c r="BN48" s="922" t="s">
        <v>3542</v>
      </c>
    </row>
    <row r="49" spans="1:66" s="470" customFormat="1" ht="295.5" customHeight="1" x14ac:dyDescent="0.25">
      <c r="A49" s="5">
        <v>27.1</v>
      </c>
      <c r="B49" s="918" t="s">
        <v>555</v>
      </c>
      <c r="C49" s="517" t="s">
        <v>197</v>
      </c>
      <c r="D49" s="6" t="s">
        <v>70</v>
      </c>
      <c r="E49" s="4" t="s">
        <v>100</v>
      </c>
      <c r="F49" s="4" t="s">
        <v>72</v>
      </c>
      <c r="G49" s="4" t="s">
        <v>73</v>
      </c>
      <c r="H49" s="4" t="s">
        <v>590</v>
      </c>
      <c r="I49" s="4" t="s">
        <v>75</v>
      </c>
      <c r="J49" s="4" t="s">
        <v>101</v>
      </c>
      <c r="K49" s="4" t="s">
        <v>354</v>
      </c>
      <c r="L49" s="4" t="s">
        <v>591</v>
      </c>
      <c r="M49" s="6">
        <v>13689</v>
      </c>
      <c r="N49" s="7" t="s">
        <v>557</v>
      </c>
      <c r="O49" s="4" t="s">
        <v>605</v>
      </c>
      <c r="P49" s="517" t="s">
        <v>81</v>
      </c>
      <c r="Q49" s="917" t="s">
        <v>606</v>
      </c>
      <c r="R49" s="517" t="s">
        <v>174</v>
      </c>
      <c r="S49" s="518" t="s">
        <v>175</v>
      </c>
      <c r="T49" s="519" t="s">
        <v>85</v>
      </c>
      <c r="U49" s="539">
        <v>14123</v>
      </c>
      <c r="V49" s="540">
        <f t="shared" si="4"/>
        <v>14405.460000000001</v>
      </c>
      <c r="W49" s="540">
        <v>11058</v>
      </c>
      <c r="X49" s="540">
        <f t="shared" si="4"/>
        <v>11279.16</v>
      </c>
      <c r="Y49" s="661">
        <v>50865.619999999995</v>
      </c>
      <c r="Z49" s="660">
        <v>1332</v>
      </c>
      <c r="AA49" s="10">
        <v>9.0651902330170384E-2</v>
      </c>
      <c r="AB49" s="517" t="s">
        <v>607</v>
      </c>
      <c r="AC49" s="4" t="s">
        <v>608</v>
      </c>
      <c r="AD49" s="4" t="s">
        <v>609</v>
      </c>
      <c r="AE49" s="6">
        <v>2119</v>
      </c>
      <c r="AF49" s="350">
        <v>0.19159999999999999</v>
      </c>
      <c r="AG49" s="698" t="s">
        <v>610</v>
      </c>
      <c r="AH49" s="698" t="s">
        <v>608</v>
      </c>
      <c r="AI49" s="698" t="s">
        <v>611</v>
      </c>
      <c r="AJ49" s="6">
        <v>3600</v>
      </c>
      <c r="AK49" s="20">
        <v>0.33</v>
      </c>
      <c r="AL49" s="12" t="s">
        <v>612</v>
      </c>
      <c r="AM49" s="698" t="s">
        <v>608</v>
      </c>
      <c r="AN49" s="4" t="s">
        <v>613</v>
      </c>
      <c r="AO49" s="4">
        <v>4828</v>
      </c>
      <c r="AP49" s="12">
        <v>0.44</v>
      </c>
      <c r="AQ49" s="12" t="s">
        <v>614</v>
      </c>
      <c r="AR49" s="4" t="s">
        <v>615</v>
      </c>
      <c r="AS49" s="4" t="s">
        <v>589</v>
      </c>
      <c r="AT49" s="487">
        <v>11879</v>
      </c>
      <c r="AU49" s="486">
        <v>1.05</v>
      </c>
      <c r="AV49" s="6">
        <v>1876</v>
      </c>
      <c r="AW49" s="32">
        <v>1</v>
      </c>
      <c r="AX49" s="32">
        <v>1</v>
      </c>
      <c r="AY49" s="678">
        <v>20712</v>
      </c>
      <c r="AZ49" s="315">
        <v>3315</v>
      </c>
      <c r="BA49" s="485">
        <v>1.4665439354244849</v>
      </c>
      <c r="BB49" s="474">
        <v>0.86973966815360282</v>
      </c>
      <c r="BC49" s="885">
        <f t="shared" si="3"/>
        <v>35906</v>
      </c>
      <c r="BD49" s="821">
        <f t="shared" si="0"/>
        <v>0.70589919084835695</v>
      </c>
      <c r="BE49" s="7"/>
      <c r="BF49" s="7"/>
      <c r="BG49" s="7"/>
      <c r="BH49" s="7"/>
      <c r="BI49" s="183"/>
      <c r="BJ49" s="4" t="s">
        <v>604</v>
      </c>
      <c r="BK49" s="814">
        <v>2025121000424990</v>
      </c>
      <c r="BL49" s="812">
        <v>45852</v>
      </c>
      <c r="BM49" s="803"/>
      <c r="BN49" s="1039" t="s">
        <v>3538</v>
      </c>
    </row>
    <row r="50" spans="1:66" s="470" customFormat="1" ht="130.5" customHeight="1" x14ac:dyDescent="0.25">
      <c r="A50" s="5">
        <v>28</v>
      </c>
      <c r="B50" s="918" t="s">
        <v>555</v>
      </c>
      <c r="C50" s="517" t="s">
        <v>197</v>
      </c>
      <c r="D50" s="6" t="s">
        <v>70</v>
      </c>
      <c r="E50" s="7" t="s">
        <v>616</v>
      </c>
      <c r="F50" s="7" t="s">
        <v>617</v>
      </c>
      <c r="G50" s="7" t="s">
        <v>618</v>
      </c>
      <c r="H50" s="7" t="s">
        <v>619</v>
      </c>
      <c r="I50" s="7" t="s">
        <v>75</v>
      </c>
      <c r="J50" s="7" t="s">
        <v>101</v>
      </c>
      <c r="K50" s="4" t="s">
        <v>102</v>
      </c>
      <c r="L50" s="4" t="s">
        <v>620</v>
      </c>
      <c r="M50" s="6">
        <v>0</v>
      </c>
      <c r="N50" s="7" t="s">
        <v>621</v>
      </c>
      <c r="O50" s="4" t="s">
        <v>622</v>
      </c>
      <c r="P50" s="517" t="s">
        <v>81</v>
      </c>
      <c r="Q50" s="917" t="s">
        <v>623</v>
      </c>
      <c r="R50" s="517" t="s">
        <v>174</v>
      </c>
      <c r="S50" s="518" t="s">
        <v>84</v>
      </c>
      <c r="T50" s="519" t="s">
        <v>85</v>
      </c>
      <c r="U50" s="22">
        <v>1</v>
      </c>
      <c r="V50" s="17">
        <v>0</v>
      </c>
      <c r="W50" s="17">
        <v>0</v>
      </c>
      <c r="X50" s="17">
        <v>0</v>
      </c>
      <c r="Y50" s="661">
        <f t="shared" si="2"/>
        <v>1</v>
      </c>
      <c r="Z50" s="230"/>
      <c r="AA50" s="10"/>
      <c r="AB50" s="517" t="s">
        <v>624</v>
      </c>
      <c r="AC50" s="4" t="s">
        <v>625</v>
      </c>
      <c r="AD50" s="4" t="s">
        <v>329</v>
      </c>
      <c r="AE50" s="6"/>
      <c r="AF50" s="6"/>
      <c r="AG50" s="698" t="s">
        <v>626</v>
      </c>
      <c r="AH50" s="698"/>
      <c r="AI50" s="698" t="s">
        <v>627</v>
      </c>
      <c r="AJ50" s="6"/>
      <c r="AK50" s="404"/>
      <c r="AL50" s="698" t="s">
        <v>626</v>
      </c>
      <c r="AM50" s="698"/>
      <c r="AN50" s="4" t="s">
        <v>628</v>
      </c>
      <c r="AO50" s="4" t="s">
        <v>183</v>
      </c>
      <c r="AP50" s="4" t="s">
        <v>183</v>
      </c>
      <c r="AQ50" s="12" t="s">
        <v>629</v>
      </c>
      <c r="AR50" s="4" t="s">
        <v>630</v>
      </c>
      <c r="AS50" s="4" t="s">
        <v>631</v>
      </c>
      <c r="AT50" s="541">
        <v>0</v>
      </c>
      <c r="AU50" s="486">
        <v>0</v>
      </c>
      <c r="AV50" s="20">
        <v>1</v>
      </c>
      <c r="AW50" s="32">
        <v>1</v>
      </c>
      <c r="AX50" s="32">
        <v>1</v>
      </c>
      <c r="AY50" s="701">
        <v>0.2</v>
      </c>
      <c r="AZ50" s="315">
        <v>0.15</v>
      </c>
      <c r="BA50" s="485">
        <v>0.2</v>
      </c>
      <c r="BB50" s="474">
        <v>0.15</v>
      </c>
      <c r="BC50" s="885">
        <f t="shared" si="3"/>
        <v>0.35</v>
      </c>
      <c r="BD50" s="821">
        <f t="shared" si="0"/>
        <v>0.35</v>
      </c>
      <c r="BE50" s="7"/>
      <c r="BF50" s="7"/>
      <c r="BG50" s="7"/>
      <c r="BH50" s="7"/>
      <c r="BI50" s="183"/>
      <c r="BJ50" s="4"/>
      <c r="BK50" s="803"/>
      <c r="BL50" s="803"/>
      <c r="BM50" s="803"/>
      <c r="BN50" s="921" t="s">
        <v>3531</v>
      </c>
    </row>
    <row r="51" spans="1:66" s="470" customFormat="1" ht="196.5" customHeight="1" x14ac:dyDescent="0.25">
      <c r="A51" s="5">
        <v>29</v>
      </c>
      <c r="B51" s="918" t="s">
        <v>555</v>
      </c>
      <c r="C51" s="517" t="s">
        <v>197</v>
      </c>
      <c r="D51" s="6" t="s">
        <v>70</v>
      </c>
      <c r="E51" s="7" t="s">
        <v>616</v>
      </c>
      <c r="F51" s="7" t="s">
        <v>617</v>
      </c>
      <c r="G51" s="7" t="s">
        <v>618</v>
      </c>
      <c r="H51" s="7" t="s">
        <v>74</v>
      </c>
      <c r="I51" s="7" t="s">
        <v>75</v>
      </c>
      <c r="J51" s="7" t="s">
        <v>632</v>
      </c>
      <c r="K51" s="4" t="s">
        <v>102</v>
      </c>
      <c r="L51" s="4" t="s">
        <v>633</v>
      </c>
      <c r="M51" s="6">
        <v>1</v>
      </c>
      <c r="N51" s="7" t="s">
        <v>557</v>
      </c>
      <c r="O51" s="4" t="s">
        <v>634</v>
      </c>
      <c r="P51" s="517" t="s">
        <v>81</v>
      </c>
      <c r="Q51" s="917" t="s">
        <v>635</v>
      </c>
      <c r="R51" s="517" t="s">
        <v>174</v>
      </c>
      <c r="S51" s="518" t="s">
        <v>175</v>
      </c>
      <c r="T51" s="519" t="s">
        <v>85</v>
      </c>
      <c r="U51" s="22">
        <v>2</v>
      </c>
      <c r="V51" s="17">
        <v>2</v>
      </c>
      <c r="W51" s="17">
        <v>2</v>
      </c>
      <c r="X51" s="17">
        <v>2</v>
      </c>
      <c r="Y51" s="661">
        <f t="shared" si="2"/>
        <v>8</v>
      </c>
      <c r="Z51" s="333">
        <v>0</v>
      </c>
      <c r="AA51" s="10">
        <v>0</v>
      </c>
      <c r="AB51" s="517" t="s">
        <v>636</v>
      </c>
      <c r="AC51" s="4" t="s">
        <v>637</v>
      </c>
      <c r="AD51" s="4" t="s">
        <v>638</v>
      </c>
      <c r="AE51" s="6">
        <v>0</v>
      </c>
      <c r="AF51" s="20">
        <v>0</v>
      </c>
      <c r="AG51" s="698" t="s">
        <v>639</v>
      </c>
      <c r="AH51" s="698" t="s">
        <v>637</v>
      </c>
      <c r="AI51" s="698" t="s">
        <v>640</v>
      </c>
      <c r="AJ51" s="6">
        <v>1</v>
      </c>
      <c r="AK51" s="20">
        <v>0.5</v>
      </c>
      <c r="AL51" s="12" t="s">
        <v>641</v>
      </c>
      <c r="AM51" s="698" t="s">
        <v>637</v>
      </c>
      <c r="AN51" s="4" t="s">
        <v>642</v>
      </c>
      <c r="AO51" s="4">
        <v>2</v>
      </c>
      <c r="AP51" s="12">
        <v>1</v>
      </c>
      <c r="AQ51" s="12" t="s">
        <v>643</v>
      </c>
      <c r="AR51" s="4" t="s">
        <v>644</v>
      </c>
      <c r="AS51" s="4" t="s">
        <v>645</v>
      </c>
      <c r="AT51" s="538">
        <v>3</v>
      </c>
      <c r="AU51" s="486">
        <v>1.5</v>
      </c>
      <c r="AV51" s="6">
        <v>0</v>
      </c>
      <c r="AW51" s="34"/>
      <c r="AX51" s="34"/>
      <c r="AY51" s="701">
        <v>4</v>
      </c>
      <c r="AZ51" s="315">
        <v>1</v>
      </c>
      <c r="BA51" s="485">
        <v>2</v>
      </c>
      <c r="BB51" s="474">
        <v>1</v>
      </c>
      <c r="BC51" s="885">
        <f t="shared" si="3"/>
        <v>8</v>
      </c>
      <c r="BD51" s="821">
        <f t="shared" si="0"/>
        <v>1</v>
      </c>
      <c r="BE51" s="7"/>
      <c r="BF51" s="7"/>
      <c r="BG51" s="7"/>
      <c r="BH51" s="7"/>
      <c r="BI51" s="183"/>
      <c r="BJ51" s="4"/>
      <c r="BK51" s="803"/>
      <c r="BL51" s="803"/>
      <c r="BM51" s="803"/>
      <c r="BN51" s="921" t="s">
        <v>3532</v>
      </c>
    </row>
    <row r="52" spans="1:66" s="470" customFormat="1" ht="409.6" x14ac:dyDescent="0.25">
      <c r="A52" s="5">
        <v>30</v>
      </c>
      <c r="B52" s="918" t="s">
        <v>555</v>
      </c>
      <c r="C52" s="517" t="s">
        <v>197</v>
      </c>
      <c r="D52" s="6" t="s">
        <v>70</v>
      </c>
      <c r="E52" s="7" t="s">
        <v>646</v>
      </c>
      <c r="F52" s="7" t="s">
        <v>617</v>
      </c>
      <c r="G52" s="7" t="s">
        <v>618</v>
      </c>
      <c r="H52" s="7" t="s">
        <v>74</v>
      </c>
      <c r="I52" s="7" t="s">
        <v>75</v>
      </c>
      <c r="J52" s="7" t="s">
        <v>101</v>
      </c>
      <c r="K52" s="4" t="s">
        <v>102</v>
      </c>
      <c r="L52" s="4" t="s">
        <v>647</v>
      </c>
      <c r="M52" s="6">
        <v>0</v>
      </c>
      <c r="N52" s="7" t="s">
        <v>557</v>
      </c>
      <c r="O52" s="4" t="s">
        <v>648</v>
      </c>
      <c r="P52" s="517" t="s">
        <v>81</v>
      </c>
      <c r="Q52" s="917" t="s">
        <v>649</v>
      </c>
      <c r="R52" s="517" t="s">
        <v>174</v>
      </c>
      <c r="S52" s="518" t="s">
        <v>175</v>
      </c>
      <c r="T52" s="519" t="s">
        <v>85</v>
      </c>
      <c r="U52" s="22">
        <v>2</v>
      </c>
      <c r="V52" s="17">
        <v>3</v>
      </c>
      <c r="W52" s="17">
        <v>4</v>
      </c>
      <c r="X52" s="17">
        <v>5</v>
      </c>
      <c r="Y52" s="661">
        <f t="shared" si="2"/>
        <v>14</v>
      </c>
      <c r="Z52" s="34">
        <v>0</v>
      </c>
      <c r="AA52" s="10">
        <v>0</v>
      </c>
      <c r="AB52" s="517" t="s">
        <v>650</v>
      </c>
      <c r="AC52" s="4" t="s">
        <v>651</v>
      </c>
      <c r="AD52" s="4" t="s">
        <v>638</v>
      </c>
      <c r="AE52" s="6">
        <v>4</v>
      </c>
      <c r="AF52" s="20">
        <v>1</v>
      </c>
      <c r="AG52" s="698" t="s">
        <v>652</v>
      </c>
      <c r="AH52" s="698" t="s">
        <v>651</v>
      </c>
      <c r="AI52" s="698" t="s">
        <v>653</v>
      </c>
      <c r="AJ52" s="6">
        <v>1</v>
      </c>
      <c r="AK52" s="20">
        <v>0.25</v>
      </c>
      <c r="AL52" s="12" t="s">
        <v>654</v>
      </c>
      <c r="AM52" s="698" t="s">
        <v>651</v>
      </c>
      <c r="AN52" s="4" t="s">
        <v>655</v>
      </c>
      <c r="AO52" s="4">
        <v>3</v>
      </c>
      <c r="AP52" s="12">
        <v>0.75</v>
      </c>
      <c r="AQ52" s="12" t="s">
        <v>656</v>
      </c>
      <c r="AR52" s="4" t="s">
        <v>657</v>
      </c>
      <c r="AS52" s="4" t="s">
        <v>658</v>
      </c>
      <c r="AT52" s="538">
        <v>8</v>
      </c>
      <c r="AU52" s="486">
        <v>2</v>
      </c>
      <c r="AV52" s="6">
        <v>1</v>
      </c>
      <c r="AW52" s="32">
        <v>1</v>
      </c>
      <c r="AX52" s="32">
        <v>1</v>
      </c>
      <c r="AY52" s="701">
        <v>2</v>
      </c>
      <c r="AZ52" s="315">
        <v>1</v>
      </c>
      <c r="BA52" s="485">
        <v>1</v>
      </c>
      <c r="BB52" s="474">
        <v>0.66666666666666663</v>
      </c>
      <c r="BC52" s="885">
        <f t="shared" si="3"/>
        <v>11</v>
      </c>
      <c r="BD52" s="821">
        <f t="shared" si="0"/>
        <v>0.7857142857142857</v>
      </c>
      <c r="BE52" s="7"/>
      <c r="BF52" s="7"/>
      <c r="BG52" s="7"/>
      <c r="BH52" s="7"/>
      <c r="BI52" s="183"/>
      <c r="BJ52" s="4"/>
      <c r="BK52" s="803"/>
      <c r="BL52" s="803"/>
      <c r="BM52" s="803"/>
      <c r="BN52" s="1039" t="s">
        <v>3539</v>
      </c>
    </row>
    <row r="53" spans="1:66" s="470" customFormat="1" ht="409.6" x14ac:dyDescent="0.25">
      <c r="A53" s="5">
        <v>31</v>
      </c>
      <c r="B53" s="918" t="s">
        <v>555</v>
      </c>
      <c r="C53" s="517" t="s">
        <v>197</v>
      </c>
      <c r="D53" s="6" t="s">
        <v>70</v>
      </c>
      <c r="E53" s="7" t="s">
        <v>646</v>
      </c>
      <c r="F53" s="7" t="s">
        <v>617</v>
      </c>
      <c r="G53" s="7" t="s">
        <v>618</v>
      </c>
      <c r="H53" s="7" t="s">
        <v>74</v>
      </c>
      <c r="I53" s="7" t="s">
        <v>75</v>
      </c>
      <c r="J53" s="7" t="s">
        <v>101</v>
      </c>
      <c r="K53" s="4" t="s">
        <v>102</v>
      </c>
      <c r="L53" s="4" t="s">
        <v>659</v>
      </c>
      <c r="M53" s="6">
        <v>21</v>
      </c>
      <c r="N53" s="7" t="s">
        <v>557</v>
      </c>
      <c r="O53" s="4" t="s">
        <v>660</v>
      </c>
      <c r="P53" s="517" t="s">
        <v>81</v>
      </c>
      <c r="Q53" s="917" t="s">
        <v>661</v>
      </c>
      <c r="R53" s="517" t="s">
        <v>174</v>
      </c>
      <c r="S53" s="518" t="s">
        <v>175</v>
      </c>
      <c r="T53" s="519" t="s">
        <v>85</v>
      </c>
      <c r="U53" s="542">
        <v>30</v>
      </c>
      <c r="V53" s="543">
        <v>32</v>
      </c>
      <c r="W53" s="543">
        <v>33</v>
      </c>
      <c r="X53" s="543">
        <v>35</v>
      </c>
      <c r="Y53" s="661">
        <f t="shared" si="2"/>
        <v>130</v>
      </c>
      <c r="Z53" s="34">
        <v>12</v>
      </c>
      <c r="AA53" s="10">
        <v>0.36363636363636365</v>
      </c>
      <c r="AB53" s="4" t="s">
        <v>662</v>
      </c>
      <c r="AC53" s="4" t="s">
        <v>663</v>
      </c>
      <c r="AD53" s="4" t="s">
        <v>664</v>
      </c>
      <c r="AE53" s="6">
        <v>11</v>
      </c>
      <c r="AF53" s="20">
        <v>0.33</v>
      </c>
      <c r="AG53" s="698" t="s">
        <v>665</v>
      </c>
      <c r="AH53" s="698" t="s">
        <v>663</v>
      </c>
      <c r="AI53" s="698" t="s">
        <v>666</v>
      </c>
      <c r="AJ53" s="6">
        <v>7</v>
      </c>
      <c r="AK53" s="20">
        <v>0.21</v>
      </c>
      <c r="AL53" s="12" t="s">
        <v>667</v>
      </c>
      <c r="AM53" s="698" t="s">
        <v>663</v>
      </c>
      <c r="AN53" s="4" t="s">
        <v>668</v>
      </c>
      <c r="AO53" s="4">
        <v>3</v>
      </c>
      <c r="AP53" s="12">
        <v>0.09</v>
      </c>
      <c r="AQ53" s="12" t="s">
        <v>669</v>
      </c>
      <c r="AR53" s="4" t="s">
        <v>670</v>
      </c>
      <c r="AS53" s="4" t="s">
        <v>671</v>
      </c>
      <c r="AT53" s="541">
        <v>33</v>
      </c>
      <c r="AU53" s="486">
        <v>1</v>
      </c>
      <c r="AV53" s="6">
        <v>2</v>
      </c>
      <c r="AW53" s="32">
        <v>1</v>
      </c>
      <c r="AX53" s="32">
        <v>1</v>
      </c>
      <c r="AY53" s="701">
        <v>30</v>
      </c>
      <c r="AZ53" s="315">
        <v>6</v>
      </c>
      <c r="BA53" s="485">
        <v>1</v>
      </c>
      <c r="BB53" s="474">
        <v>0.95238095238095233</v>
      </c>
      <c r="BC53" s="885">
        <f t="shared" si="3"/>
        <v>69</v>
      </c>
      <c r="BD53" s="821">
        <f t="shared" si="0"/>
        <v>0.53076923076923077</v>
      </c>
      <c r="BE53" s="7"/>
      <c r="BF53" s="7"/>
      <c r="BG53" s="7"/>
      <c r="BH53" s="7"/>
      <c r="BI53" s="183"/>
      <c r="BJ53" s="4"/>
      <c r="BK53" s="803"/>
      <c r="BL53" s="803"/>
      <c r="BM53" s="803"/>
      <c r="BN53" s="919" t="s">
        <v>3540</v>
      </c>
    </row>
    <row r="54" spans="1:66" s="470" customFormat="1" ht="396" x14ac:dyDescent="0.25">
      <c r="A54" s="5">
        <v>32</v>
      </c>
      <c r="B54" s="918" t="s">
        <v>555</v>
      </c>
      <c r="C54" s="517" t="s">
        <v>197</v>
      </c>
      <c r="D54" s="6" t="s">
        <v>70</v>
      </c>
      <c r="E54" s="4" t="s">
        <v>646</v>
      </c>
      <c r="F54" s="4" t="s">
        <v>617</v>
      </c>
      <c r="G54" s="4" t="s">
        <v>672</v>
      </c>
      <c r="H54" s="4" t="s">
        <v>74</v>
      </c>
      <c r="I54" s="4" t="s">
        <v>75</v>
      </c>
      <c r="J54" s="4" t="s">
        <v>101</v>
      </c>
      <c r="K54" s="4" t="s">
        <v>102</v>
      </c>
      <c r="L54" s="4" t="s">
        <v>673</v>
      </c>
      <c r="M54" s="17">
        <v>0</v>
      </c>
      <c r="N54" s="7" t="s">
        <v>557</v>
      </c>
      <c r="O54" s="4" t="s">
        <v>674</v>
      </c>
      <c r="P54" s="517" t="s">
        <v>81</v>
      </c>
      <c r="Q54" s="917" t="s">
        <v>675</v>
      </c>
      <c r="R54" s="517" t="s">
        <v>174</v>
      </c>
      <c r="S54" s="518" t="s">
        <v>175</v>
      </c>
      <c r="T54" s="519" t="s">
        <v>85</v>
      </c>
      <c r="U54" s="22">
        <v>5</v>
      </c>
      <c r="V54" s="17">
        <v>5</v>
      </c>
      <c r="W54" s="17">
        <v>5</v>
      </c>
      <c r="X54" s="17">
        <v>5</v>
      </c>
      <c r="Y54" s="661">
        <f t="shared" si="2"/>
        <v>20</v>
      </c>
      <c r="Z54" s="34">
        <v>1</v>
      </c>
      <c r="AA54" s="10">
        <v>0.2</v>
      </c>
      <c r="AB54" s="4" t="s">
        <v>676</v>
      </c>
      <c r="AC54" s="720" t="s">
        <v>651</v>
      </c>
      <c r="AD54" s="4" t="s">
        <v>677</v>
      </c>
      <c r="AE54" s="6">
        <v>1</v>
      </c>
      <c r="AF54" s="20">
        <v>0.2</v>
      </c>
      <c r="AG54" s="698" t="s">
        <v>678</v>
      </c>
      <c r="AH54" s="698" t="s">
        <v>651</v>
      </c>
      <c r="AI54" s="698" t="s">
        <v>679</v>
      </c>
      <c r="AJ54" s="6">
        <v>3</v>
      </c>
      <c r="AK54" s="20">
        <v>0.6</v>
      </c>
      <c r="AL54" s="12" t="s">
        <v>680</v>
      </c>
      <c r="AM54" s="698" t="s">
        <v>651</v>
      </c>
      <c r="AN54" s="12" t="s">
        <v>681</v>
      </c>
      <c r="AO54" s="4">
        <v>0</v>
      </c>
      <c r="AP54" s="12">
        <v>0</v>
      </c>
      <c r="AQ54" s="12" t="s">
        <v>682</v>
      </c>
      <c r="AR54" s="4" t="s">
        <v>657</v>
      </c>
      <c r="AS54" s="4" t="s">
        <v>683</v>
      </c>
      <c r="AT54" s="541">
        <v>5</v>
      </c>
      <c r="AU54" s="486">
        <v>1</v>
      </c>
      <c r="AV54" s="6">
        <v>1</v>
      </c>
      <c r="AW54" s="32">
        <v>1</v>
      </c>
      <c r="AX54" s="32">
        <v>1</v>
      </c>
      <c r="AY54" s="701">
        <v>10</v>
      </c>
      <c r="AZ54" s="315">
        <v>2</v>
      </c>
      <c r="BA54" s="485">
        <v>2</v>
      </c>
      <c r="BB54" s="474">
        <v>0.8</v>
      </c>
      <c r="BC54" s="885">
        <f t="shared" si="3"/>
        <v>17</v>
      </c>
      <c r="BD54" s="821">
        <f t="shared" si="0"/>
        <v>0.85</v>
      </c>
      <c r="BE54" s="7"/>
      <c r="BF54" s="7"/>
      <c r="BG54" s="7"/>
      <c r="BH54" s="7"/>
      <c r="BI54" s="183"/>
      <c r="BJ54" s="4"/>
      <c r="BK54" s="803"/>
      <c r="BL54" s="803"/>
      <c r="BM54" s="803"/>
      <c r="BN54" s="919" t="s">
        <v>684</v>
      </c>
    </row>
    <row r="55" spans="1:66" s="470" customFormat="1" ht="299.25" customHeight="1" x14ac:dyDescent="0.25">
      <c r="A55" s="5">
        <v>32.1</v>
      </c>
      <c r="B55" s="918" t="s">
        <v>555</v>
      </c>
      <c r="C55" s="517" t="s">
        <v>197</v>
      </c>
      <c r="D55" s="6" t="s">
        <v>70</v>
      </c>
      <c r="E55" s="4" t="s">
        <v>646</v>
      </c>
      <c r="F55" s="4" t="s">
        <v>617</v>
      </c>
      <c r="G55" s="4" t="s">
        <v>672</v>
      </c>
      <c r="H55" s="4" t="s">
        <v>74</v>
      </c>
      <c r="I55" s="4" t="s">
        <v>75</v>
      </c>
      <c r="J55" s="4" t="s">
        <v>101</v>
      </c>
      <c r="K55" s="4" t="s">
        <v>102</v>
      </c>
      <c r="L55" s="4" t="s">
        <v>673</v>
      </c>
      <c r="M55" s="17">
        <v>0</v>
      </c>
      <c r="N55" s="7" t="s">
        <v>557</v>
      </c>
      <c r="O55" s="4" t="s">
        <v>685</v>
      </c>
      <c r="P55" s="517" t="s">
        <v>81</v>
      </c>
      <c r="Q55" s="917" t="s">
        <v>686</v>
      </c>
      <c r="R55" s="517" t="s">
        <v>174</v>
      </c>
      <c r="S55" s="518" t="s">
        <v>175</v>
      </c>
      <c r="T55" s="519" t="s">
        <v>85</v>
      </c>
      <c r="U55" s="22">
        <v>1</v>
      </c>
      <c r="V55" s="17">
        <v>3</v>
      </c>
      <c r="W55" s="17">
        <v>3</v>
      </c>
      <c r="X55" s="17">
        <v>3</v>
      </c>
      <c r="Y55" s="661">
        <f t="shared" si="2"/>
        <v>10</v>
      </c>
      <c r="Z55" s="34">
        <v>2</v>
      </c>
      <c r="AA55" s="10">
        <v>0.66666666666666663</v>
      </c>
      <c r="AB55" s="4" t="s">
        <v>687</v>
      </c>
      <c r="AC55" s="4" t="s">
        <v>688</v>
      </c>
      <c r="AD55" s="4" t="s">
        <v>689</v>
      </c>
      <c r="AE55" s="6">
        <v>6</v>
      </c>
      <c r="AF55" s="20">
        <v>2</v>
      </c>
      <c r="AG55" s="698" t="s">
        <v>690</v>
      </c>
      <c r="AH55" s="698" t="s">
        <v>688</v>
      </c>
      <c r="AI55" s="698" t="s">
        <v>691</v>
      </c>
      <c r="AJ55" s="6">
        <v>1</v>
      </c>
      <c r="AK55" s="20">
        <v>0.33</v>
      </c>
      <c r="AL55" s="12" t="s">
        <v>692</v>
      </c>
      <c r="AM55" s="698" t="s">
        <v>688</v>
      </c>
      <c r="AN55" s="4" t="s">
        <v>693</v>
      </c>
      <c r="AO55" s="4">
        <v>4</v>
      </c>
      <c r="AP55" s="12">
        <v>1.33</v>
      </c>
      <c r="AQ55" s="12" t="s">
        <v>694</v>
      </c>
      <c r="AR55" s="4" t="s">
        <v>695</v>
      </c>
      <c r="AS55" s="4" t="s">
        <v>696</v>
      </c>
      <c r="AT55" s="541">
        <v>13</v>
      </c>
      <c r="AU55" s="486">
        <v>4.33</v>
      </c>
      <c r="AV55" s="6">
        <v>0</v>
      </c>
      <c r="AW55" s="34"/>
      <c r="AX55" s="34"/>
      <c r="AY55" s="701">
        <v>1</v>
      </c>
      <c r="AZ55" s="315">
        <v>4</v>
      </c>
      <c r="BA55" s="485">
        <v>1</v>
      </c>
      <c r="BB55" s="474">
        <v>2.3333333333333335</v>
      </c>
      <c r="BC55" s="885">
        <f t="shared" si="3"/>
        <v>18</v>
      </c>
      <c r="BD55" s="821">
        <f t="shared" si="0"/>
        <v>1.8</v>
      </c>
      <c r="BE55" s="7"/>
      <c r="BF55" s="7"/>
      <c r="BG55" s="7"/>
      <c r="BH55" s="7"/>
      <c r="BI55" s="183"/>
      <c r="BJ55" s="4"/>
      <c r="BK55" s="803"/>
      <c r="BL55" s="803"/>
      <c r="BM55" s="803"/>
      <c r="BN55" s="1039" t="s">
        <v>3541</v>
      </c>
    </row>
    <row r="56" spans="1:66" s="470" customFormat="1" ht="128.25" customHeight="1" x14ac:dyDescent="0.25">
      <c r="A56" s="5">
        <v>33</v>
      </c>
      <c r="B56" s="918" t="s">
        <v>555</v>
      </c>
      <c r="C56" s="517" t="s">
        <v>197</v>
      </c>
      <c r="D56" s="6" t="s">
        <v>70</v>
      </c>
      <c r="E56" s="4" t="s">
        <v>71</v>
      </c>
      <c r="F56" s="4" t="s">
        <v>72</v>
      </c>
      <c r="G56" s="4" t="s">
        <v>73</v>
      </c>
      <c r="H56" s="4" t="s">
        <v>74</v>
      </c>
      <c r="I56" s="4" t="s">
        <v>153</v>
      </c>
      <c r="J56" s="4" t="s">
        <v>154</v>
      </c>
      <c r="K56" s="4" t="s">
        <v>102</v>
      </c>
      <c r="L56" s="4" t="s">
        <v>697</v>
      </c>
      <c r="M56" s="6" t="s">
        <v>698</v>
      </c>
      <c r="N56" s="7" t="s">
        <v>699</v>
      </c>
      <c r="O56" s="4" t="s">
        <v>700</v>
      </c>
      <c r="P56" s="517"/>
      <c r="Q56" s="917" t="s">
        <v>701</v>
      </c>
      <c r="R56" s="517"/>
      <c r="S56" s="518" t="s">
        <v>175</v>
      </c>
      <c r="T56" s="519"/>
      <c r="U56" s="22">
        <v>0.5</v>
      </c>
      <c r="V56" s="17">
        <v>0.5</v>
      </c>
      <c r="W56" s="17">
        <v>0</v>
      </c>
      <c r="X56" s="17">
        <v>0</v>
      </c>
      <c r="Y56" s="661">
        <f t="shared" si="2"/>
        <v>1</v>
      </c>
      <c r="Z56" s="34">
        <v>0</v>
      </c>
      <c r="AA56" s="10">
        <v>0</v>
      </c>
      <c r="AB56" s="4" t="s">
        <v>702</v>
      </c>
      <c r="AC56" s="4"/>
      <c r="AD56" s="4" t="s">
        <v>703</v>
      </c>
      <c r="AE56" s="6"/>
      <c r="AF56" s="6"/>
      <c r="AG56" s="698" t="s">
        <v>704</v>
      </c>
      <c r="AH56" s="698"/>
      <c r="AI56" s="698" t="s">
        <v>705</v>
      </c>
      <c r="AJ56" s="6"/>
      <c r="AK56" s="6"/>
      <c r="AL56" s="12" t="s">
        <v>706</v>
      </c>
      <c r="AM56" s="698" t="s">
        <v>707</v>
      </c>
      <c r="AN56" s="12" t="s">
        <v>706</v>
      </c>
      <c r="AO56" s="4" t="s">
        <v>183</v>
      </c>
      <c r="AP56" s="4" t="s">
        <v>183</v>
      </c>
      <c r="AQ56" s="12" t="s">
        <v>708</v>
      </c>
      <c r="AR56" s="4" t="s">
        <v>709</v>
      </c>
      <c r="AS56" s="4" t="s">
        <v>171</v>
      </c>
      <c r="AT56" s="544">
        <v>0</v>
      </c>
      <c r="AU56" s="544">
        <v>0</v>
      </c>
      <c r="AV56" s="6">
        <v>0</v>
      </c>
      <c r="AW56" s="34"/>
      <c r="AX56" s="34"/>
      <c r="AY56" s="701">
        <v>0.45</v>
      </c>
      <c r="AZ56" s="315">
        <v>0.5</v>
      </c>
      <c r="BA56" s="485">
        <v>0.9</v>
      </c>
      <c r="BB56" s="474">
        <v>1</v>
      </c>
      <c r="BC56" s="885">
        <f t="shared" si="3"/>
        <v>0.95</v>
      </c>
      <c r="BD56" s="821">
        <f t="shared" si="0"/>
        <v>0.95</v>
      </c>
      <c r="BE56" s="7"/>
      <c r="BF56" s="7"/>
      <c r="BG56" s="7"/>
      <c r="BH56" s="7"/>
      <c r="BI56" s="183"/>
      <c r="BJ56" s="4"/>
      <c r="BK56" s="803"/>
      <c r="BL56" s="803"/>
      <c r="BM56" s="803"/>
      <c r="BN56" s="921" t="s">
        <v>3534</v>
      </c>
    </row>
    <row r="57" spans="1:66" s="470" customFormat="1" ht="250.5" customHeight="1" x14ac:dyDescent="0.25">
      <c r="A57" s="5">
        <v>33.1</v>
      </c>
      <c r="B57" s="918" t="s">
        <v>555</v>
      </c>
      <c r="C57" s="517" t="s">
        <v>197</v>
      </c>
      <c r="D57" s="6" t="s">
        <v>70</v>
      </c>
      <c r="E57" s="4" t="s">
        <v>71</v>
      </c>
      <c r="F57" s="4" t="s">
        <v>72</v>
      </c>
      <c r="G57" s="4" t="s">
        <v>73</v>
      </c>
      <c r="H57" s="4" t="s">
        <v>74</v>
      </c>
      <c r="I57" s="4" t="s">
        <v>153</v>
      </c>
      <c r="J57" s="4" t="s">
        <v>154</v>
      </c>
      <c r="K57" s="4" t="s">
        <v>137</v>
      </c>
      <c r="L57" s="4" t="s">
        <v>697</v>
      </c>
      <c r="M57" s="6" t="s">
        <v>710</v>
      </c>
      <c r="N57" s="7" t="s">
        <v>699</v>
      </c>
      <c r="O57" s="4" t="s">
        <v>711</v>
      </c>
      <c r="P57" s="517" t="s">
        <v>81</v>
      </c>
      <c r="Q57" s="917" t="s">
        <v>712</v>
      </c>
      <c r="R57" s="517" t="s">
        <v>174</v>
      </c>
      <c r="S57" s="518" t="s">
        <v>175</v>
      </c>
      <c r="T57" s="519" t="s">
        <v>85</v>
      </c>
      <c r="U57" s="22">
        <v>0</v>
      </c>
      <c r="V57" s="17">
        <v>0.2</v>
      </c>
      <c r="W57" s="17">
        <v>0.4</v>
      </c>
      <c r="X57" s="17">
        <v>0.4</v>
      </c>
      <c r="Y57" s="661">
        <f t="shared" si="2"/>
        <v>1</v>
      </c>
      <c r="Z57" s="34">
        <v>0</v>
      </c>
      <c r="AA57" s="10">
        <v>0</v>
      </c>
      <c r="AB57" s="4" t="s">
        <v>713</v>
      </c>
      <c r="AC57" s="4" t="s">
        <v>714</v>
      </c>
      <c r="AD57" s="721" t="s">
        <v>638</v>
      </c>
      <c r="AE57" s="536">
        <v>0.15</v>
      </c>
      <c r="AF57" s="20">
        <v>0.37</v>
      </c>
      <c r="AG57" s="698" t="s">
        <v>715</v>
      </c>
      <c r="AH57" s="698" t="s">
        <v>707</v>
      </c>
      <c r="AI57" s="698" t="s">
        <v>716</v>
      </c>
      <c r="AJ57" s="19">
        <v>0.15</v>
      </c>
      <c r="AK57" s="20">
        <v>0.38</v>
      </c>
      <c r="AL57" s="12" t="s">
        <v>717</v>
      </c>
      <c r="AM57" s="698" t="s">
        <v>707</v>
      </c>
      <c r="AN57" s="4" t="s">
        <v>718</v>
      </c>
      <c r="AO57" s="4">
        <v>0.2</v>
      </c>
      <c r="AP57" s="12">
        <v>0.2</v>
      </c>
      <c r="AQ57" s="12" t="s">
        <v>719</v>
      </c>
      <c r="AR57" s="4" t="s">
        <v>709</v>
      </c>
      <c r="AS57" s="4" t="s">
        <v>720</v>
      </c>
      <c r="AT57" s="538">
        <v>0.5</v>
      </c>
      <c r="AU57" s="486">
        <v>1</v>
      </c>
      <c r="AV57" s="6">
        <v>0</v>
      </c>
      <c r="AW57" s="34"/>
      <c r="AX57" s="34"/>
      <c r="AY57" s="701">
        <v>0</v>
      </c>
      <c r="AZ57" s="315">
        <v>0.1</v>
      </c>
      <c r="BA57" s="485"/>
      <c r="BB57" s="474">
        <v>1.4500000000000002</v>
      </c>
      <c r="BC57" s="885">
        <f t="shared" si="3"/>
        <v>0.6</v>
      </c>
      <c r="BD57" s="821">
        <f t="shared" si="0"/>
        <v>0.6</v>
      </c>
      <c r="BE57" s="7"/>
      <c r="BF57" s="7"/>
      <c r="BG57" s="7"/>
      <c r="BH57" s="7"/>
      <c r="BI57" s="183"/>
      <c r="BJ57" s="4"/>
      <c r="BK57" s="803"/>
      <c r="BL57" s="803"/>
      <c r="BM57" s="803"/>
      <c r="BN57" s="920" t="s">
        <v>3535</v>
      </c>
    </row>
    <row r="58" spans="1:66" s="470" customFormat="1" ht="33" hidden="1" customHeight="1" x14ac:dyDescent="0.25">
      <c r="A58" s="5">
        <v>34</v>
      </c>
      <c r="B58" s="906" t="s">
        <v>721</v>
      </c>
      <c r="C58" s="517" t="s">
        <v>247</v>
      </c>
      <c r="D58" s="6" t="s">
        <v>722</v>
      </c>
      <c r="E58" s="4" t="s">
        <v>100</v>
      </c>
      <c r="F58" s="4" t="s">
        <v>723</v>
      </c>
      <c r="G58" s="4" t="s">
        <v>249</v>
      </c>
      <c r="H58" s="4" t="s">
        <v>74</v>
      </c>
      <c r="I58" s="4" t="s">
        <v>75</v>
      </c>
      <c r="J58" s="4" t="s">
        <v>724</v>
      </c>
      <c r="K58" s="4" t="s">
        <v>155</v>
      </c>
      <c r="L58" s="4" t="s">
        <v>725</v>
      </c>
      <c r="M58" s="17">
        <v>0</v>
      </c>
      <c r="N58" s="7" t="s">
        <v>726</v>
      </c>
      <c r="O58" s="4" t="s">
        <v>727</v>
      </c>
      <c r="P58" s="517" t="s">
        <v>124</v>
      </c>
      <c r="Q58" s="4" t="s">
        <v>728</v>
      </c>
      <c r="R58" s="517" t="s">
        <v>174</v>
      </c>
      <c r="S58" s="518" t="s">
        <v>84</v>
      </c>
      <c r="T58" s="519" t="s">
        <v>127</v>
      </c>
      <c r="U58" s="22">
        <v>1</v>
      </c>
      <c r="V58" s="17">
        <v>0</v>
      </c>
      <c r="W58" s="17">
        <v>0</v>
      </c>
      <c r="X58" s="17">
        <v>0</v>
      </c>
      <c r="Y58" s="545">
        <v>1</v>
      </c>
      <c r="Z58" s="528"/>
      <c r="AA58" s="472"/>
      <c r="AB58" s="23" t="s">
        <v>729</v>
      </c>
      <c r="AC58" s="722" t="s">
        <v>730</v>
      </c>
      <c r="AD58" s="723" t="s">
        <v>731</v>
      </c>
      <c r="AE58" s="546">
        <v>1</v>
      </c>
      <c r="AF58" s="32">
        <v>1</v>
      </c>
      <c r="AG58" s="698" t="s">
        <v>732</v>
      </c>
      <c r="AH58" s="698" t="s">
        <v>733</v>
      </c>
      <c r="AI58" s="698" t="s">
        <v>734</v>
      </c>
      <c r="AJ58" s="6"/>
      <c r="AK58" s="6"/>
      <c r="AL58" s="12" t="s">
        <v>735</v>
      </c>
      <c r="AM58" s="4"/>
      <c r="AN58" s="4" t="s">
        <v>736</v>
      </c>
      <c r="AO58" s="546"/>
      <c r="AP58" s="32"/>
      <c r="AQ58" s="698" t="s">
        <v>734</v>
      </c>
      <c r="AR58" s="698" t="s">
        <v>733</v>
      </c>
      <c r="AS58" s="4" t="s">
        <v>736</v>
      </c>
      <c r="AT58" s="544">
        <v>1</v>
      </c>
      <c r="AU58" s="544"/>
      <c r="AV58" s="529">
        <v>0</v>
      </c>
      <c r="AW58" s="529"/>
      <c r="AX58" s="529"/>
      <c r="AY58" s="724">
        <v>1</v>
      </c>
      <c r="AZ58" s="337" t="s">
        <v>183</v>
      </c>
      <c r="BA58" s="547">
        <v>1</v>
      </c>
      <c r="BB58" s="548"/>
      <c r="BC58" s="882">
        <v>1</v>
      </c>
      <c r="BD58" s="821">
        <f t="shared" si="0"/>
        <v>1</v>
      </c>
      <c r="BE58" s="7"/>
      <c r="BF58" s="7"/>
      <c r="BG58" s="7"/>
      <c r="BH58" s="7"/>
      <c r="BI58" s="183"/>
      <c r="BJ58" s="4" t="s">
        <v>737</v>
      </c>
      <c r="BK58" s="803"/>
      <c r="BL58" s="803"/>
      <c r="BM58" s="803"/>
      <c r="BN58" s="912"/>
    </row>
    <row r="59" spans="1:66" s="470" customFormat="1" ht="33" hidden="1" customHeight="1" x14ac:dyDescent="0.25">
      <c r="A59" s="5">
        <v>34.1</v>
      </c>
      <c r="B59" s="906" t="s">
        <v>721</v>
      </c>
      <c r="C59" s="517" t="s">
        <v>247</v>
      </c>
      <c r="D59" s="6" t="s">
        <v>722</v>
      </c>
      <c r="E59" s="4" t="s">
        <v>100</v>
      </c>
      <c r="F59" s="4" t="s">
        <v>723</v>
      </c>
      <c r="G59" s="4" t="s">
        <v>249</v>
      </c>
      <c r="H59" s="4" t="s">
        <v>74</v>
      </c>
      <c r="I59" s="4" t="s">
        <v>75</v>
      </c>
      <c r="J59" s="4" t="s">
        <v>288</v>
      </c>
      <c r="K59" s="4" t="s">
        <v>155</v>
      </c>
      <c r="L59" s="4" t="s">
        <v>725</v>
      </c>
      <c r="M59" s="25">
        <v>258806</v>
      </c>
      <c r="N59" s="7" t="s">
        <v>738</v>
      </c>
      <c r="O59" s="4" t="s">
        <v>739</v>
      </c>
      <c r="P59" s="517" t="s">
        <v>142</v>
      </c>
      <c r="Q59" s="4" t="s">
        <v>740</v>
      </c>
      <c r="R59" s="517" t="s">
        <v>174</v>
      </c>
      <c r="S59" s="518" t="s">
        <v>84</v>
      </c>
      <c r="T59" s="519" t="s">
        <v>127</v>
      </c>
      <c r="U59" s="22">
        <v>0</v>
      </c>
      <c r="V59" s="25">
        <v>258806</v>
      </c>
      <c r="W59" s="17">
        <v>0</v>
      </c>
      <c r="X59" s="17">
        <v>0</v>
      </c>
      <c r="Y59" s="549">
        <v>258806</v>
      </c>
      <c r="Z59" s="548"/>
      <c r="AA59" s="472"/>
      <c r="AB59" s="23" t="s">
        <v>729</v>
      </c>
      <c r="AC59" s="722" t="s">
        <v>730</v>
      </c>
      <c r="AD59" s="723" t="s">
        <v>731</v>
      </c>
      <c r="AE59" s="6"/>
      <c r="AF59" s="6"/>
      <c r="AG59" s="698" t="s">
        <v>741</v>
      </c>
      <c r="AH59" s="698" t="s">
        <v>733</v>
      </c>
      <c r="AI59" s="698" t="s">
        <v>742</v>
      </c>
      <c r="AJ59" s="6"/>
      <c r="AK59" s="6"/>
      <c r="AL59" s="12" t="s">
        <v>743</v>
      </c>
      <c r="AM59" s="4"/>
      <c r="AN59" s="4" t="s">
        <v>736</v>
      </c>
      <c r="AO59" s="6"/>
      <c r="AP59" s="20"/>
      <c r="AQ59" s="698" t="s">
        <v>742</v>
      </c>
      <c r="AR59" s="698" t="s">
        <v>733</v>
      </c>
      <c r="AS59" s="4" t="s">
        <v>736</v>
      </c>
      <c r="AT59" s="544">
        <v>1</v>
      </c>
      <c r="AU59" s="544"/>
      <c r="AV59" s="532">
        <v>0</v>
      </c>
      <c r="AW59" s="532"/>
      <c r="AX59" s="532"/>
      <c r="AY59" s="725" t="s">
        <v>183</v>
      </c>
      <c r="AZ59" s="343">
        <v>292.71100000000001</v>
      </c>
      <c r="BA59" s="550"/>
      <c r="BB59" s="551">
        <v>1</v>
      </c>
      <c r="BC59" s="882">
        <v>292711</v>
      </c>
      <c r="BD59" s="821">
        <f t="shared" si="0"/>
        <v>1.1310054635518496</v>
      </c>
      <c r="BE59" s="7"/>
      <c r="BF59" s="7"/>
      <c r="BG59" s="7"/>
      <c r="BH59" s="7"/>
      <c r="BI59" s="183"/>
      <c r="BJ59" s="4" t="s">
        <v>737</v>
      </c>
      <c r="BK59" s="803"/>
      <c r="BL59" s="803"/>
      <c r="BM59" s="803"/>
      <c r="BN59" s="912"/>
    </row>
    <row r="60" spans="1:66" s="470" customFormat="1" ht="33" hidden="1" customHeight="1" x14ac:dyDescent="0.25">
      <c r="A60" s="5">
        <v>35</v>
      </c>
      <c r="B60" s="906" t="s">
        <v>721</v>
      </c>
      <c r="C60" s="517" t="s">
        <v>247</v>
      </c>
      <c r="D60" s="6" t="s">
        <v>722</v>
      </c>
      <c r="E60" s="4" t="s">
        <v>100</v>
      </c>
      <c r="F60" s="4" t="s">
        <v>723</v>
      </c>
      <c r="G60" s="4" t="s">
        <v>249</v>
      </c>
      <c r="H60" s="4" t="s">
        <v>74</v>
      </c>
      <c r="I60" s="4" t="s">
        <v>75</v>
      </c>
      <c r="J60" s="4" t="s">
        <v>724</v>
      </c>
      <c r="K60" s="4" t="s">
        <v>155</v>
      </c>
      <c r="L60" s="4" t="s">
        <v>744</v>
      </c>
      <c r="M60" s="17">
        <v>0</v>
      </c>
      <c r="N60" s="7" t="s">
        <v>745</v>
      </c>
      <c r="O60" s="4" t="s">
        <v>746</v>
      </c>
      <c r="P60" s="517" t="s">
        <v>124</v>
      </c>
      <c r="Q60" s="4" t="s">
        <v>747</v>
      </c>
      <c r="R60" s="517" t="s">
        <v>174</v>
      </c>
      <c r="S60" s="518" t="s">
        <v>84</v>
      </c>
      <c r="T60" s="519" t="s">
        <v>127</v>
      </c>
      <c r="U60" s="22">
        <v>0</v>
      </c>
      <c r="V60" s="17">
        <v>1</v>
      </c>
      <c r="W60" s="17">
        <v>0</v>
      </c>
      <c r="X60" s="17">
        <v>0</v>
      </c>
      <c r="Y60" s="545">
        <v>1</v>
      </c>
      <c r="Z60" s="528"/>
      <c r="AA60" s="472"/>
      <c r="AB60" s="726" t="s">
        <v>748</v>
      </c>
      <c r="AC60" s="722" t="s">
        <v>730</v>
      </c>
      <c r="AD60" s="723" t="s">
        <v>749</v>
      </c>
      <c r="AE60" s="826">
        <v>0</v>
      </c>
      <c r="AF60" s="32">
        <v>0</v>
      </c>
      <c r="AG60" s="698" t="s">
        <v>750</v>
      </c>
      <c r="AH60" s="698" t="s">
        <v>733</v>
      </c>
      <c r="AI60" s="698" t="s">
        <v>751</v>
      </c>
      <c r="AJ60" s="6">
        <v>1</v>
      </c>
      <c r="AK60" s="20">
        <v>1</v>
      </c>
      <c r="AL60" s="419" t="s">
        <v>752</v>
      </c>
      <c r="AM60" s="4" t="s">
        <v>733</v>
      </c>
      <c r="AN60" s="727" t="s">
        <v>753</v>
      </c>
      <c r="AO60" s="552"/>
      <c r="AP60" s="552"/>
      <c r="AQ60" s="419" t="s">
        <v>754</v>
      </c>
      <c r="AR60" s="698" t="s">
        <v>733</v>
      </c>
      <c r="AS60" s="727" t="s">
        <v>753</v>
      </c>
      <c r="AT60" s="544">
        <v>1</v>
      </c>
      <c r="AU60" s="552"/>
      <c r="AV60" s="532">
        <f>1-1</f>
        <v>0</v>
      </c>
      <c r="AW60" s="532"/>
      <c r="AX60" s="532"/>
      <c r="AY60" s="725" t="s">
        <v>183</v>
      </c>
      <c r="AZ60" s="675">
        <v>0.25</v>
      </c>
      <c r="BA60" s="550"/>
      <c r="BB60" s="551">
        <v>1</v>
      </c>
      <c r="BC60" s="882">
        <v>1</v>
      </c>
      <c r="BD60" s="821">
        <f t="shared" si="0"/>
        <v>1</v>
      </c>
      <c r="BE60" s="7"/>
      <c r="BF60" s="7"/>
      <c r="BG60" s="7"/>
      <c r="BH60" s="7"/>
      <c r="BI60" s="183"/>
      <c r="BJ60" s="4" t="s">
        <v>737</v>
      </c>
      <c r="BK60" s="803"/>
      <c r="BL60" s="803"/>
      <c r="BM60" s="804" t="s">
        <v>755</v>
      </c>
      <c r="BN60" s="912"/>
    </row>
    <row r="61" spans="1:66" s="470" customFormat="1" ht="33" hidden="1" customHeight="1" x14ac:dyDescent="0.25">
      <c r="A61" s="5">
        <v>36</v>
      </c>
      <c r="B61" s="906" t="s">
        <v>721</v>
      </c>
      <c r="C61" s="517" t="s">
        <v>247</v>
      </c>
      <c r="D61" s="6" t="s">
        <v>722</v>
      </c>
      <c r="E61" s="4" t="s">
        <v>100</v>
      </c>
      <c r="F61" s="4" t="s">
        <v>723</v>
      </c>
      <c r="G61" s="4" t="s">
        <v>249</v>
      </c>
      <c r="H61" s="4" t="s">
        <v>74</v>
      </c>
      <c r="I61" s="4" t="s">
        <v>75</v>
      </c>
      <c r="J61" s="4" t="s">
        <v>724</v>
      </c>
      <c r="K61" s="4" t="s">
        <v>155</v>
      </c>
      <c r="L61" s="4" t="s">
        <v>756</v>
      </c>
      <c r="M61" s="17">
        <v>0</v>
      </c>
      <c r="N61" s="7" t="s">
        <v>726</v>
      </c>
      <c r="O61" s="4" t="s">
        <v>757</v>
      </c>
      <c r="P61" s="517" t="s">
        <v>142</v>
      </c>
      <c r="Q61" s="4" t="s">
        <v>758</v>
      </c>
      <c r="R61" s="517" t="s">
        <v>174</v>
      </c>
      <c r="S61" s="518" t="s">
        <v>84</v>
      </c>
      <c r="T61" s="519" t="s">
        <v>127</v>
      </c>
      <c r="U61" s="22">
        <v>1</v>
      </c>
      <c r="V61" s="17">
        <v>0</v>
      </c>
      <c r="W61" s="17">
        <v>0</v>
      </c>
      <c r="X61" s="17">
        <v>0</v>
      </c>
      <c r="Y61" s="545">
        <v>1</v>
      </c>
      <c r="Z61" s="528"/>
      <c r="AA61" s="472"/>
      <c r="AB61" s="23" t="s">
        <v>729</v>
      </c>
      <c r="AC61" s="722" t="s">
        <v>730</v>
      </c>
      <c r="AD61" s="723" t="s">
        <v>731</v>
      </c>
      <c r="AE61" s="6"/>
      <c r="AF61" s="6"/>
      <c r="AG61" s="698" t="s">
        <v>759</v>
      </c>
      <c r="AH61" s="698" t="s">
        <v>733</v>
      </c>
      <c r="AI61" s="698" t="s">
        <v>760</v>
      </c>
      <c r="AJ61" s="6"/>
      <c r="AK61" s="6"/>
      <c r="AL61" s="12" t="s">
        <v>735</v>
      </c>
      <c r="AM61" s="4"/>
      <c r="AN61" s="4" t="s">
        <v>736</v>
      </c>
      <c r="AO61" s="6"/>
      <c r="AP61" s="20"/>
      <c r="AQ61" s="698" t="s">
        <v>760</v>
      </c>
      <c r="AR61" s="698" t="s">
        <v>733</v>
      </c>
      <c r="AS61" s="4" t="s">
        <v>736</v>
      </c>
      <c r="AT61" s="552">
        <v>1</v>
      </c>
      <c r="AU61" s="552"/>
      <c r="AV61" s="532">
        <v>0</v>
      </c>
      <c r="AW61" s="532"/>
      <c r="AX61" s="532"/>
      <c r="AY61" s="704">
        <v>1</v>
      </c>
      <c r="AZ61" s="346">
        <v>1</v>
      </c>
      <c r="BA61" s="551">
        <v>1</v>
      </c>
      <c r="BB61" s="553"/>
      <c r="BC61" s="882">
        <v>1</v>
      </c>
      <c r="BD61" s="821">
        <f t="shared" si="0"/>
        <v>1</v>
      </c>
      <c r="BE61" s="7"/>
      <c r="BF61" s="7"/>
      <c r="BG61" s="7"/>
      <c r="BH61" s="7"/>
      <c r="BI61" s="183"/>
      <c r="BJ61" s="4" t="s">
        <v>737</v>
      </c>
      <c r="BK61" s="803"/>
      <c r="BL61" s="803"/>
      <c r="BM61" s="803"/>
      <c r="BN61" s="912"/>
    </row>
    <row r="62" spans="1:66" s="470" customFormat="1" ht="33" hidden="1" customHeight="1" x14ac:dyDescent="0.25">
      <c r="A62" s="5">
        <v>37</v>
      </c>
      <c r="B62" s="906" t="s">
        <v>721</v>
      </c>
      <c r="C62" s="517" t="s">
        <v>247</v>
      </c>
      <c r="D62" s="6" t="s">
        <v>722</v>
      </c>
      <c r="E62" s="4" t="s">
        <v>100</v>
      </c>
      <c r="F62" s="4" t="s">
        <v>723</v>
      </c>
      <c r="G62" s="4" t="s">
        <v>249</v>
      </c>
      <c r="H62" s="4" t="s">
        <v>74</v>
      </c>
      <c r="I62" s="4" t="s">
        <v>75</v>
      </c>
      <c r="J62" s="4" t="s">
        <v>288</v>
      </c>
      <c r="K62" s="4" t="s">
        <v>155</v>
      </c>
      <c r="L62" s="4" t="s">
        <v>761</v>
      </c>
      <c r="M62" s="728">
        <v>58238</v>
      </c>
      <c r="N62" s="7" t="s">
        <v>762</v>
      </c>
      <c r="O62" s="4" t="s">
        <v>763</v>
      </c>
      <c r="P62" s="517" t="s">
        <v>142</v>
      </c>
      <c r="Q62" s="4" t="s">
        <v>764</v>
      </c>
      <c r="R62" s="517" t="s">
        <v>83</v>
      </c>
      <c r="S62" s="518" t="s">
        <v>84</v>
      </c>
      <c r="T62" s="519" t="s">
        <v>127</v>
      </c>
      <c r="U62" s="9">
        <v>0.5</v>
      </c>
      <c r="V62" s="8">
        <v>0.65</v>
      </c>
      <c r="W62" s="8">
        <v>0.8</v>
      </c>
      <c r="X62" s="8">
        <v>1</v>
      </c>
      <c r="Y62" s="554">
        <v>1</v>
      </c>
      <c r="Z62" s="555">
        <v>0.82099999999999995</v>
      </c>
      <c r="AA62" s="472">
        <v>1</v>
      </c>
      <c r="AB62" s="23" t="s">
        <v>765</v>
      </c>
      <c r="AC62" s="6" t="s">
        <v>730</v>
      </c>
      <c r="AD62" s="729" t="s">
        <v>766</v>
      </c>
      <c r="AE62" s="827">
        <v>0.83179999999999998</v>
      </c>
      <c r="AF62" s="32">
        <v>1</v>
      </c>
      <c r="AG62" s="698" t="s">
        <v>767</v>
      </c>
      <c r="AH62" s="698" t="s">
        <v>733</v>
      </c>
      <c r="AI62" s="698" t="s">
        <v>768</v>
      </c>
      <c r="AJ62" s="350">
        <v>0.8427</v>
      </c>
      <c r="AK62" s="20">
        <f>AJ62/W62</f>
        <v>1.053375</v>
      </c>
      <c r="AL62" s="419" t="s">
        <v>769</v>
      </c>
      <c r="AM62" s="4" t="s">
        <v>733</v>
      </c>
      <c r="AN62" s="4" t="s">
        <v>770</v>
      </c>
      <c r="AO62" s="350">
        <v>0.85089999999999999</v>
      </c>
      <c r="AP62" s="20">
        <f>+AO62/W62</f>
        <v>1.0636249999999998</v>
      </c>
      <c r="AQ62" s="12" t="s">
        <v>771</v>
      </c>
      <c r="AR62" s="698" t="s">
        <v>733</v>
      </c>
      <c r="AS62" s="4" t="s">
        <v>772</v>
      </c>
      <c r="AT62" s="556">
        <v>0.85089999999999999</v>
      </c>
      <c r="AU62" s="552">
        <v>1</v>
      </c>
      <c r="AV62" s="532">
        <v>0</v>
      </c>
      <c r="AW62" s="532"/>
      <c r="AX62" s="532"/>
      <c r="AY62" s="730">
        <v>52.2</v>
      </c>
      <c r="AZ62" s="731">
        <v>0.77910000000000001</v>
      </c>
      <c r="BA62" s="551">
        <v>0.52</v>
      </c>
      <c r="BB62" s="557">
        <v>0.77910000000000001</v>
      </c>
      <c r="BC62" s="886">
        <v>0.85089999999999999</v>
      </c>
      <c r="BD62" s="821">
        <f t="shared" si="0"/>
        <v>0.85089999999999999</v>
      </c>
      <c r="BE62" s="7"/>
      <c r="BF62" s="7"/>
      <c r="BG62" s="7"/>
      <c r="BH62" s="7"/>
      <c r="BI62" s="183"/>
      <c r="BJ62" s="4" t="s">
        <v>773</v>
      </c>
      <c r="BK62" s="803" t="s">
        <v>774</v>
      </c>
      <c r="BL62" s="812">
        <v>45884</v>
      </c>
      <c r="BM62" s="803"/>
      <c r="BN62" s="912"/>
    </row>
    <row r="63" spans="1:66" s="470" customFormat="1" ht="33" hidden="1" customHeight="1" x14ac:dyDescent="0.25">
      <c r="A63" s="5">
        <v>38</v>
      </c>
      <c r="B63" s="906" t="s">
        <v>775</v>
      </c>
      <c r="C63" s="517" t="s">
        <v>69</v>
      </c>
      <c r="D63" s="6" t="s">
        <v>776</v>
      </c>
      <c r="E63" s="4" t="s">
        <v>100</v>
      </c>
      <c r="F63" s="4" t="s">
        <v>72</v>
      </c>
      <c r="G63" s="4" t="s">
        <v>73</v>
      </c>
      <c r="H63" s="4" t="s">
        <v>74</v>
      </c>
      <c r="I63" s="4" t="s">
        <v>777</v>
      </c>
      <c r="J63" s="4" t="s">
        <v>778</v>
      </c>
      <c r="K63" s="4" t="s">
        <v>339</v>
      </c>
      <c r="L63" s="4" t="s">
        <v>779</v>
      </c>
      <c r="M63" s="17">
        <v>0</v>
      </c>
      <c r="N63" s="7" t="s">
        <v>780</v>
      </c>
      <c r="O63" s="4" t="s">
        <v>781</v>
      </c>
      <c r="P63" s="517" t="s">
        <v>124</v>
      </c>
      <c r="Q63" s="4" t="s">
        <v>782</v>
      </c>
      <c r="R63" s="517" t="s">
        <v>83</v>
      </c>
      <c r="S63" s="518" t="s">
        <v>84</v>
      </c>
      <c r="T63" s="519" t="s">
        <v>85</v>
      </c>
      <c r="U63" s="9">
        <v>0</v>
      </c>
      <c r="V63" s="8">
        <v>0</v>
      </c>
      <c r="W63" s="8">
        <v>1</v>
      </c>
      <c r="X63" s="8">
        <v>1</v>
      </c>
      <c r="Y63" s="554">
        <v>1</v>
      </c>
      <c r="Z63" s="548"/>
      <c r="AA63" s="472"/>
      <c r="AB63" s="23" t="s">
        <v>783</v>
      </c>
      <c r="AC63" s="6" t="s">
        <v>784</v>
      </c>
      <c r="AD63" s="4" t="s">
        <v>785</v>
      </c>
      <c r="AE63" s="3">
        <v>0</v>
      </c>
      <c r="AF63" s="6">
        <v>0</v>
      </c>
      <c r="AG63" s="698" t="s">
        <v>786</v>
      </c>
      <c r="AH63" s="698" t="s">
        <v>784</v>
      </c>
      <c r="AI63" s="698" t="s">
        <v>787</v>
      </c>
      <c r="AJ63" s="20">
        <v>0.75</v>
      </c>
      <c r="AK63" s="20">
        <v>0.75</v>
      </c>
      <c r="AL63" s="284" t="s">
        <v>788</v>
      </c>
      <c r="AM63" s="4" t="s">
        <v>789</v>
      </c>
      <c r="AN63" s="4" t="s">
        <v>790</v>
      </c>
      <c r="AO63" s="20">
        <v>1</v>
      </c>
      <c r="AP63" s="20">
        <v>1</v>
      </c>
      <c r="AQ63" s="12" t="s">
        <v>791</v>
      </c>
      <c r="AR63" s="4" t="s">
        <v>792</v>
      </c>
      <c r="AS63" s="4" t="s">
        <v>793</v>
      </c>
      <c r="AT63" s="686">
        <v>1</v>
      </c>
      <c r="AU63" s="686">
        <v>1</v>
      </c>
      <c r="AV63" s="6">
        <v>0</v>
      </c>
      <c r="AW63" s="34"/>
      <c r="AX63" s="34"/>
      <c r="AY63" s="704" t="s">
        <v>183</v>
      </c>
      <c r="AZ63" s="300" t="s">
        <v>338</v>
      </c>
      <c r="BA63" s="474"/>
      <c r="BB63" s="146">
        <v>0</v>
      </c>
      <c r="BC63" s="887">
        <v>1</v>
      </c>
      <c r="BD63" s="879">
        <f t="shared" si="0"/>
        <v>1</v>
      </c>
      <c r="BE63" s="7"/>
      <c r="BF63" s="7"/>
      <c r="BG63" s="7"/>
      <c r="BH63" s="7"/>
      <c r="BI63" s="183"/>
      <c r="BJ63" s="4"/>
      <c r="BK63" s="803"/>
      <c r="BL63" s="803"/>
      <c r="BM63" s="803"/>
      <c r="BN63" s="912"/>
    </row>
    <row r="64" spans="1:66" s="470" customFormat="1" ht="33" hidden="1" customHeight="1" x14ac:dyDescent="0.25">
      <c r="A64" s="5">
        <v>39</v>
      </c>
      <c r="B64" s="906" t="s">
        <v>775</v>
      </c>
      <c r="C64" s="517" t="s">
        <v>69</v>
      </c>
      <c r="D64" s="6" t="s">
        <v>776</v>
      </c>
      <c r="E64" s="4" t="s">
        <v>100</v>
      </c>
      <c r="F64" s="4" t="s">
        <v>72</v>
      </c>
      <c r="G64" s="4" t="s">
        <v>73</v>
      </c>
      <c r="H64" s="4" t="s">
        <v>74</v>
      </c>
      <c r="I64" s="4" t="s">
        <v>75</v>
      </c>
      <c r="J64" s="4" t="s">
        <v>101</v>
      </c>
      <c r="K64" s="4" t="s">
        <v>794</v>
      </c>
      <c r="L64" s="4" t="s">
        <v>795</v>
      </c>
      <c r="M64" s="17">
        <v>0</v>
      </c>
      <c r="N64" s="7" t="s">
        <v>796</v>
      </c>
      <c r="O64" s="4" t="s">
        <v>797</v>
      </c>
      <c r="P64" s="517" t="s">
        <v>124</v>
      </c>
      <c r="Q64" s="4" t="s">
        <v>782</v>
      </c>
      <c r="R64" s="517" t="s">
        <v>83</v>
      </c>
      <c r="S64" s="518" t="s">
        <v>126</v>
      </c>
      <c r="T64" s="519" t="s">
        <v>85</v>
      </c>
      <c r="U64" s="9">
        <v>0</v>
      </c>
      <c r="V64" s="8">
        <v>1</v>
      </c>
      <c r="W64" s="8">
        <v>1</v>
      </c>
      <c r="X64" s="8">
        <v>1</v>
      </c>
      <c r="Y64" s="473">
        <v>1</v>
      </c>
      <c r="Z64" s="548"/>
      <c r="AA64" s="472"/>
      <c r="AB64" s="6" t="s">
        <v>798</v>
      </c>
      <c r="AC64" s="6" t="s">
        <v>784</v>
      </c>
      <c r="AD64" s="4" t="s">
        <v>799</v>
      </c>
      <c r="AE64" s="6">
        <v>0</v>
      </c>
      <c r="AF64" s="6">
        <v>0</v>
      </c>
      <c r="AG64" s="698" t="s">
        <v>800</v>
      </c>
      <c r="AH64" s="698" t="s">
        <v>784</v>
      </c>
      <c r="AI64" s="698" t="s">
        <v>801</v>
      </c>
      <c r="AJ64" s="20">
        <v>0.7</v>
      </c>
      <c r="AK64" s="20">
        <v>0.7</v>
      </c>
      <c r="AL64" s="284" t="s">
        <v>802</v>
      </c>
      <c r="AM64" s="4" t="s">
        <v>789</v>
      </c>
      <c r="AN64" s="4" t="s">
        <v>803</v>
      </c>
      <c r="AO64" s="20">
        <v>0.7</v>
      </c>
      <c r="AP64" s="20">
        <v>0.7</v>
      </c>
      <c r="AQ64" s="12" t="s">
        <v>804</v>
      </c>
      <c r="AR64" s="4" t="s">
        <v>792</v>
      </c>
      <c r="AS64" s="4" t="s">
        <v>805</v>
      </c>
      <c r="AT64" s="686">
        <v>0.7</v>
      </c>
      <c r="AU64" s="686">
        <v>0.7</v>
      </c>
      <c r="AV64" s="20">
        <v>1</v>
      </c>
      <c r="AW64" s="34"/>
      <c r="AX64" s="34"/>
      <c r="AY64" s="296">
        <v>0</v>
      </c>
      <c r="AZ64" s="304">
        <v>0</v>
      </c>
      <c r="BA64" s="474"/>
      <c r="BB64" s="304">
        <v>0</v>
      </c>
      <c r="BC64" s="888">
        <v>0.7</v>
      </c>
      <c r="BD64" s="879">
        <v>0.7</v>
      </c>
      <c r="BE64" s="7"/>
      <c r="BF64" s="7"/>
      <c r="BG64" s="7"/>
      <c r="BH64" s="7"/>
      <c r="BI64" s="183"/>
      <c r="BJ64" s="4"/>
      <c r="BK64" s="803"/>
      <c r="BL64" s="803"/>
      <c r="BM64" s="803"/>
      <c r="BN64" s="912"/>
    </row>
    <row r="65" spans="1:66" s="470" customFormat="1" ht="33" hidden="1" customHeight="1" x14ac:dyDescent="0.25">
      <c r="A65" s="5">
        <v>39.1</v>
      </c>
      <c r="B65" s="906" t="s">
        <v>775</v>
      </c>
      <c r="C65" s="732" t="s">
        <v>69</v>
      </c>
      <c r="D65" s="6" t="s">
        <v>776</v>
      </c>
      <c r="E65" s="4" t="s">
        <v>100</v>
      </c>
      <c r="F65" s="4" t="s">
        <v>72</v>
      </c>
      <c r="G65" s="4" t="s">
        <v>73</v>
      </c>
      <c r="H65" s="4" t="s">
        <v>74</v>
      </c>
      <c r="I65" s="4" t="s">
        <v>75</v>
      </c>
      <c r="J65" s="4" t="s">
        <v>101</v>
      </c>
      <c r="K65" s="4" t="s">
        <v>794</v>
      </c>
      <c r="L65" s="4" t="s">
        <v>795</v>
      </c>
      <c r="M65" s="17">
        <v>1</v>
      </c>
      <c r="N65" s="7" t="s">
        <v>806</v>
      </c>
      <c r="O65" s="4" t="s">
        <v>807</v>
      </c>
      <c r="P65" s="517" t="s">
        <v>124</v>
      </c>
      <c r="Q65" s="4" t="s">
        <v>808</v>
      </c>
      <c r="R65" s="517" t="s">
        <v>174</v>
      </c>
      <c r="S65" s="518" t="s">
        <v>84</v>
      </c>
      <c r="T65" s="519" t="s">
        <v>85</v>
      </c>
      <c r="U65" s="22">
        <v>1</v>
      </c>
      <c r="V65" s="543">
        <v>0</v>
      </c>
      <c r="W65" s="543">
        <v>0</v>
      </c>
      <c r="X65" s="543">
        <v>0</v>
      </c>
      <c r="Y65" s="543">
        <v>1</v>
      </c>
      <c r="Z65" s="528"/>
      <c r="AA65" s="472"/>
      <c r="AB65" s="23" t="s">
        <v>809</v>
      </c>
      <c r="AC65" s="6" t="s">
        <v>784</v>
      </c>
      <c r="AD65" s="4" t="s">
        <v>810</v>
      </c>
      <c r="AE65" s="6"/>
      <c r="AF65" s="6"/>
      <c r="AG65" s="698" t="s">
        <v>800</v>
      </c>
      <c r="AH65" s="698" t="s">
        <v>784</v>
      </c>
      <c r="AI65" s="698" t="s">
        <v>811</v>
      </c>
      <c r="AJ65" s="6"/>
      <c r="AK65" s="20"/>
      <c r="AL65" s="284" t="s">
        <v>812</v>
      </c>
      <c r="AM65" s="4" t="s">
        <v>789</v>
      </c>
      <c r="AN65" s="4" t="s">
        <v>813</v>
      </c>
      <c r="AO65" s="6">
        <v>0</v>
      </c>
      <c r="AP65" s="20">
        <v>0</v>
      </c>
      <c r="AQ65" s="12" t="s">
        <v>814</v>
      </c>
      <c r="AR65" s="4" t="s">
        <v>792</v>
      </c>
      <c r="AS65" s="4" t="s">
        <v>815</v>
      </c>
      <c r="AT65" s="563">
        <v>0</v>
      </c>
      <c r="AU65" s="563">
        <v>0</v>
      </c>
      <c r="AV65" s="6">
        <v>0.7</v>
      </c>
      <c r="AW65" s="34">
        <v>0</v>
      </c>
      <c r="AX65" s="32">
        <v>0</v>
      </c>
      <c r="AY65" s="24">
        <v>0.3</v>
      </c>
      <c r="AZ65" s="189" t="s">
        <v>338</v>
      </c>
      <c r="BA65" s="474">
        <v>0.3</v>
      </c>
      <c r="BB65" s="146"/>
      <c r="BC65" s="889">
        <v>0.3</v>
      </c>
      <c r="BD65" s="879">
        <f t="shared" si="0"/>
        <v>0.3</v>
      </c>
      <c r="BE65" s="7"/>
      <c r="BF65" s="7"/>
      <c r="BG65" s="7"/>
      <c r="BH65" s="7"/>
      <c r="BI65" s="183"/>
      <c r="BJ65" s="4"/>
      <c r="BK65" s="803"/>
      <c r="BL65" s="803"/>
      <c r="BM65" s="803"/>
      <c r="BN65" s="912"/>
    </row>
    <row r="66" spans="1:66" s="470" customFormat="1" ht="33" hidden="1" customHeight="1" x14ac:dyDescent="0.25">
      <c r="A66" s="5">
        <v>40</v>
      </c>
      <c r="B66" s="908" t="s">
        <v>816</v>
      </c>
      <c r="C66" s="733" t="s">
        <v>817</v>
      </c>
      <c r="D66" s="34" t="s">
        <v>818</v>
      </c>
      <c r="E66" s="4" t="s">
        <v>100</v>
      </c>
      <c r="F66" s="4" t="s">
        <v>72</v>
      </c>
      <c r="G66" s="4" t="s">
        <v>73</v>
      </c>
      <c r="H66" s="4" t="s">
        <v>74</v>
      </c>
      <c r="I66" s="4" t="s">
        <v>819</v>
      </c>
      <c r="J66" s="4" t="s">
        <v>820</v>
      </c>
      <c r="K66" s="4" t="s">
        <v>155</v>
      </c>
      <c r="L66" s="4" t="s">
        <v>821</v>
      </c>
      <c r="M66" s="6" t="s">
        <v>822</v>
      </c>
      <c r="N66" s="7" t="s">
        <v>823</v>
      </c>
      <c r="O66" s="4" t="s">
        <v>824</v>
      </c>
      <c r="P66" s="517" t="s">
        <v>81</v>
      </c>
      <c r="Q66" s="4" t="s">
        <v>825</v>
      </c>
      <c r="R66" s="517" t="s">
        <v>83</v>
      </c>
      <c r="S66" s="518" t="s">
        <v>126</v>
      </c>
      <c r="T66" s="519" t="s">
        <v>127</v>
      </c>
      <c r="U66" s="9">
        <v>0</v>
      </c>
      <c r="V66" s="8">
        <v>1</v>
      </c>
      <c r="W66" s="8">
        <v>1</v>
      </c>
      <c r="X66" s="8">
        <v>1</v>
      </c>
      <c r="Y66" s="558">
        <v>1</v>
      </c>
      <c r="Z66" s="547">
        <v>1</v>
      </c>
      <c r="AA66" s="472">
        <v>1</v>
      </c>
      <c r="AB66" s="6" t="s">
        <v>826</v>
      </c>
      <c r="AC66" s="6" t="s">
        <v>827</v>
      </c>
      <c r="AD66" s="6" t="s">
        <v>828</v>
      </c>
      <c r="AE66" s="20">
        <v>1</v>
      </c>
      <c r="AF66" s="20">
        <v>1</v>
      </c>
      <c r="AG66" s="698" t="s">
        <v>829</v>
      </c>
      <c r="AH66" s="698" t="s">
        <v>827</v>
      </c>
      <c r="AI66" s="698" t="s">
        <v>830</v>
      </c>
      <c r="AJ66" s="20">
        <v>1</v>
      </c>
      <c r="AK66" s="20">
        <v>1</v>
      </c>
      <c r="AL66" s="12" t="s">
        <v>831</v>
      </c>
      <c r="AM66" s="698" t="s">
        <v>827</v>
      </c>
      <c r="AN66" s="4" t="s">
        <v>832</v>
      </c>
      <c r="AO66" s="20">
        <v>1</v>
      </c>
      <c r="AP66" s="20">
        <v>1</v>
      </c>
      <c r="AQ66" s="12" t="s">
        <v>833</v>
      </c>
      <c r="AR66" s="523" t="s">
        <v>827</v>
      </c>
      <c r="AS66" s="601" t="s">
        <v>834</v>
      </c>
      <c r="AT66" s="20">
        <v>1</v>
      </c>
      <c r="AU66" s="20">
        <v>1</v>
      </c>
      <c r="AV66" s="20">
        <v>0</v>
      </c>
      <c r="AW66" s="20"/>
      <c r="AX66" s="20"/>
      <c r="AY66" s="20" t="s">
        <v>183</v>
      </c>
      <c r="AZ66" s="359">
        <v>1</v>
      </c>
      <c r="BA66" s="20" t="s">
        <v>183</v>
      </c>
      <c r="BB66" s="8">
        <v>1</v>
      </c>
      <c r="BC66" s="881">
        <v>1</v>
      </c>
      <c r="BD66" s="821">
        <f t="shared" si="0"/>
        <v>1</v>
      </c>
      <c r="BE66" s="7"/>
      <c r="BF66" s="7"/>
      <c r="BG66" s="7"/>
      <c r="BH66" s="7"/>
      <c r="BI66" s="183"/>
      <c r="BJ66" s="4" t="s">
        <v>835</v>
      </c>
      <c r="BK66" s="814">
        <v>2025121000422070</v>
      </c>
      <c r="BL66" s="812">
        <v>45849</v>
      </c>
      <c r="BM66" s="803"/>
      <c r="BN66" s="912"/>
    </row>
    <row r="67" spans="1:66" s="470" customFormat="1" ht="33" hidden="1" customHeight="1" x14ac:dyDescent="0.25">
      <c r="A67" s="5">
        <v>40.1</v>
      </c>
      <c r="B67" s="908" t="s">
        <v>816</v>
      </c>
      <c r="C67" s="733" t="s">
        <v>817</v>
      </c>
      <c r="D67" s="34" t="s">
        <v>818</v>
      </c>
      <c r="E67" s="4" t="s">
        <v>100</v>
      </c>
      <c r="F67" s="4" t="s">
        <v>72</v>
      </c>
      <c r="G67" s="4" t="s">
        <v>73</v>
      </c>
      <c r="H67" s="4" t="s">
        <v>74</v>
      </c>
      <c r="I67" s="4" t="s">
        <v>819</v>
      </c>
      <c r="J67" s="4" t="s">
        <v>820</v>
      </c>
      <c r="K67" s="4" t="s">
        <v>155</v>
      </c>
      <c r="L67" s="4" t="s">
        <v>821</v>
      </c>
      <c r="M67" s="6" t="s">
        <v>836</v>
      </c>
      <c r="N67" s="7" t="s">
        <v>837</v>
      </c>
      <c r="O67" s="4" t="s">
        <v>838</v>
      </c>
      <c r="P67" s="517" t="s">
        <v>81</v>
      </c>
      <c r="Q67" s="4" t="s">
        <v>839</v>
      </c>
      <c r="R67" s="517" t="s">
        <v>174</v>
      </c>
      <c r="S67" s="518" t="s">
        <v>175</v>
      </c>
      <c r="T67" s="519" t="s">
        <v>127</v>
      </c>
      <c r="U67" s="542">
        <v>0</v>
      </c>
      <c r="V67" s="543">
        <v>2</v>
      </c>
      <c r="W67" s="543">
        <v>2</v>
      </c>
      <c r="X67" s="543">
        <v>2</v>
      </c>
      <c r="Y67" s="559">
        <v>6</v>
      </c>
      <c r="Z67" s="529">
        <v>1</v>
      </c>
      <c r="AA67" s="472">
        <v>0.5</v>
      </c>
      <c r="AB67" s="6" t="s">
        <v>840</v>
      </c>
      <c r="AC67" s="6" t="s">
        <v>827</v>
      </c>
      <c r="AD67" s="6" t="s">
        <v>841</v>
      </c>
      <c r="AE67" s="6">
        <v>1</v>
      </c>
      <c r="AF67" s="472">
        <v>0.5</v>
      </c>
      <c r="AG67" s="698" t="s">
        <v>842</v>
      </c>
      <c r="AH67" s="698" t="s">
        <v>827</v>
      </c>
      <c r="AI67" s="698" t="s">
        <v>843</v>
      </c>
      <c r="AJ67" s="20">
        <v>0</v>
      </c>
      <c r="AK67" s="20">
        <v>1</v>
      </c>
      <c r="AL67" s="12" t="s">
        <v>844</v>
      </c>
      <c r="AM67" s="698" t="s">
        <v>827</v>
      </c>
      <c r="AN67" s="4" t="s">
        <v>845</v>
      </c>
      <c r="AO67" s="20">
        <v>1</v>
      </c>
      <c r="AP67" s="20">
        <v>1</v>
      </c>
      <c r="AQ67" s="12" t="s">
        <v>846</v>
      </c>
      <c r="AR67" s="874" t="s">
        <v>827</v>
      </c>
      <c r="AS67" s="601" t="s">
        <v>847</v>
      </c>
      <c r="AT67" s="21">
        <v>2</v>
      </c>
      <c r="AU67" s="20">
        <v>1</v>
      </c>
      <c r="AV67" s="6">
        <v>0</v>
      </c>
      <c r="AW67" s="6"/>
      <c r="AX67" s="6"/>
      <c r="AY67" s="20" t="s">
        <v>183</v>
      </c>
      <c r="AZ67" s="24">
        <v>2</v>
      </c>
      <c r="BA67" s="20" t="s">
        <v>183</v>
      </c>
      <c r="BB67" s="8">
        <v>1</v>
      </c>
      <c r="BC67" s="882">
        <v>4</v>
      </c>
      <c r="BD67" s="821">
        <f t="shared" si="0"/>
        <v>0.66666666666666663</v>
      </c>
      <c r="BE67" s="7"/>
      <c r="BF67" s="7"/>
      <c r="BG67" s="7"/>
      <c r="BH67" s="7"/>
      <c r="BI67" s="183"/>
      <c r="BJ67" s="4"/>
      <c r="BK67" s="803"/>
      <c r="BL67" s="803"/>
      <c r="BM67" s="803"/>
      <c r="BN67" s="912"/>
    </row>
    <row r="68" spans="1:66" s="470" customFormat="1" ht="33" hidden="1" customHeight="1" x14ac:dyDescent="0.25">
      <c r="A68" s="5">
        <v>40.200000000000003</v>
      </c>
      <c r="B68" s="908" t="s">
        <v>816</v>
      </c>
      <c r="C68" s="733" t="s">
        <v>817</v>
      </c>
      <c r="D68" s="34" t="s">
        <v>818</v>
      </c>
      <c r="E68" s="4" t="s">
        <v>100</v>
      </c>
      <c r="F68" s="4" t="s">
        <v>72</v>
      </c>
      <c r="G68" s="4" t="s">
        <v>73</v>
      </c>
      <c r="H68" s="4" t="s">
        <v>74</v>
      </c>
      <c r="I68" s="4" t="s">
        <v>819</v>
      </c>
      <c r="J68" s="4" t="s">
        <v>820</v>
      </c>
      <c r="K68" s="4" t="s">
        <v>155</v>
      </c>
      <c r="L68" s="4" t="s">
        <v>821</v>
      </c>
      <c r="M68" s="6" t="s">
        <v>848</v>
      </c>
      <c r="N68" s="7" t="s">
        <v>849</v>
      </c>
      <c r="O68" s="4" t="s">
        <v>850</v>
      </c>
      <c r="P68" s="517" t="s">
        <v>81</v>
      </c>
      <c r="Q68" s="4" t="s">
        <v>851</v>
      </c>
      <c r="R68" s="517" t="s">
        <v>83</v>
      </c>
      <c r="S68" s="518" t="s">
        <v>126</v>
      </c>
      <c r="T68" s="519" t="s">
        <v>127</v>
      </c>
      <c r="U68" s="9">
        <v>0</v>
      </c>
      <c r="V68" s="8">
        <v>1</v>
      </c>
      <c r="W68" s="8">
        <v>1</v>
      </c>
      <c r="X68" s="8">
        <v>1</v>
      </c>
      <c r="Y68" s="558">
        <v>1</v>
      </c>
      <c r="Z68" s="547">
        <v>1</v>
      </c>
      <c r="AA68" s="472">
        <v>1</v>
      </c>
      <c r="AB68" s="6" t="s">
        <v>852</v>
      </c>
      <c r="AC68" s="6" t="s">
        <v>827</v>
      </c>
      <c r="AD68" s="6" t="s">
        <v>853</v>
      </c>
      <c r="AE68" s="20">
        <v>1</v>
      </c>
      <c r="AF68" s="20">
        <v>1</v>
      </c>
      <c r="AG68" s="698" t="s">
        <v>854</v>
      </c>
      <c r="AH68" s="698" t="s">
        <v>827</v>
      </c>
      <c r="AI68" s="698" t="s">
        <v>855</v>
      </c>
      <c r="AJ68" s="20">
        <v>1</v>
      </c>
      <c r="AK68" s="20">
        <v>1</v>
      </c>
      <c r="AL68" s="713" t="s">
        <v>856</v>
      </c>
      <c r="AM68" s="698" t="s">
        <v>827</v>
      </c>
      <c r="AN68" s="4" t="s">
        <v>857</v>
      </c>
      <c r="AO68" s="20">
        <v>1</v>
      </c>
      <c r="AP68" s="20">
        <v>1</v>
      </c>
      <c r="AQ68" s="12" t="s">
        <v>858</v>
      </c>
      <c r="AR68" s="874" t="s">
        <v>827</v>
      </c>
      <c r="AS68" s="601" t="s">
        <v>834</v>
      </c>
      <c r="AT68" s="20">
        <v>1</v>
      </c>
      <c r="AU68" s="20">
        <v>1</v>
      </c>
      <c r="AV68" s="20">
        <v>0</v>
      </c>
      <c r="AW68" s="20"/>
      <c r="AX68" s="20"/>
      <c r="AY68" s="20" t="s">
        <v>183</v>
      </c>
      <c r="AZ68" s="8">
        <v>1</v>
      </c>
      <c r="BA68" s="20" t="s">
        <v>183</v>
      </c>
      <c r="BB68" s="8">
        <v>1</v>
      </c>
      <c r="BC68" s="881">
        <v>1</v>
      </c>
      <c r="BD68" s="821">
        <f t="shared" si="0"/>
        <v>1</v>
      </c>
      <c r="BE68" s="7"/>
      <c r="BF68" s="7"/>
      <c r="BG68" s="7"/>
      <c r="BH68" s="7"/>
      <c r="BI68" s="183"/>
      <c r="BJ68" s="4" t="s">
        <v>835</v>
      </c>
      <c r="BK68" s="814">
        <v>2025121000422070</v>
      </c>
      <c r="BL68" s="812">
        <v>45849</v>
      </c>
      <c r="BM68" s="803"/>
      <c r="BN68" s="912"/>
    </row>
    <row r="69" spans="1:66" s="470" customFormat="1" ht="33" hidden="1" customHeight="1" x14ac:dyDescent="0.25">
      <c r="A69" s="5">
        <v>41</v>
      </c>
      <c r="B69" s="908" t="s">
        <v>816</v>
      </c>
      <c r="C69" s="733" t="s">
        <v>817</v>
      </c>
      <c r="D69" s="34" t="s">
        <v>818</v>
      </c>
      <c r="E69" s="4" t="s">
        <v>100</v>
      </c>
      <c r="F69" s="4" t="s">
        <v>72</v>
      </c>
      <c r="G69" s="4" t="s">
        <v>73</v>
      </c>
      <c r="H69" s="4" t="s">
        <v>74</v>
      </c>
      <c r="I69" s="4" t="s">
        <v>819</v>
      </c>
      <c r="J69" s="4" t="s">
        <v>820</v>
      </c>
      <c r="K69" s="4" t="s">
        <v>155</v>
      </c>
      <c r="L69" s="4" t="s">
        <v>859</v>
      </c>
      <c r="M69" s="6" t="s">
        <v>860</v>
      </c>
      <c r="N69" s="7" t="s">
        <v>823</v>
      </c>
      <c r="O69" s="4" t="s">
        <v>861</v>
      </c>
      <c r="P69" s="517" t="s">
        <v>81</v>
      </c>
      <c r="Q69" s="4" t="s">
        <v>862</v>
      </c>
      <c r="R69" s="517" t="s">
        <v>83</v>
      </c>
      <c r="S69" s="518" t="s">
        <v>126</v>
      </c>
      <c r="T69" s="519" t="s">
        <v>127</v>
      </c>
      <c r="U69" s="9">
        <v>0</v>
      </c>
      <c r="V69" s="8">
        <v>1</v>
      </c>
      <c r="W69" s="8">
        <v>1</v>
      </c>
      <c r="X69" s="8">
        <v>1</v>
      </c>
      <c r="Y69" s="558">
        <v>1</v>
      </c>
      <c r="Z69" s="547">
        <v>1</v>
      </c>
      <c r="AA69" s="472">
        <v>1</v>
      </c>
      <c r="AB69" s="6" t="s">
        <v>863</v>
      </c>
      <c r="AC69" s="6" t="s">
        <v>827</v>
      </c>
      <c r="AD69" s="6" t="s">
        <v>853</v>
      </c>
      <c r="AE69" s="20">
        <v>1</v>
      </c>
      <c r="AF69" s="20">
        <v>1</v>
      </c>
      <c r="AG69" s="698" t="s">
        <v>864</v>
      </c>
      <c r="AH69" s="698" t="s">
        <v>827</v>
      </c>
      <c r="AI69" s="698" t="s">
        <v>853</v>
      </c>
      <c r="AJ69" s="20">
        <v>1</v>
      </c>
      <c r="AK69" s="20">
        <v>1</v>
      </c>
      <c r="AL69" s="698" t="s">
        <v>865</v>
      </c>
      <c r="AM69" s="698" t="s">
        <v>827</v>
      </c>
      <c r="AN69" s="4" t="s">
        <v>857</v>
      </c>
      <c r="AO69" s="20">
        <v>1</v>
      </c>
      <c r="AP69" s="20">
        <v>1</v>
      </c>
      <c r="AQ69" s="12" t="s">
        <v>866</v>
      </c>
      <c r="AR69" s="874" t="s">
        <v>827</v>
      </c>
      <c r="AS69" s="601" t="s">
        <v>834</v>
      </c>
      <c r="AT69" s="20">
        <v>1</v>
      </c>
      <c r="AU69" s="20">
        <v>1</v>
      </c>
      <c r="AV69" s="20">
        <v>0</v>
      </c>
      <c r="AW69" s="20"/>
      <c r="AX69" s="20"/>
      <c r="AY69" s="8">
        <v>0.64</v>
      </c>
      <c r="AZ69" s="8">
        <v>0.36</v>
      </c>
      <c r="BA69" s="8">
        <v>0.64</v>
      </c>
      <c r="BB69" s="8">
        <v>0.36</v>
      </c>
      <c r="BC69" s="881">
        <f>(AT69+AY69+AZ69)/3</f>
        <v>0.66666666666666663</v>
      </c>
      <c r="BD69" s="821">
        <f t="shared" si="0"/>
        <v>0.66666666666666663</v>
      </c>
      <c r="BE69" s="7"/>
      <c r="BF69" s="7"/>
      <c r="BG69" s="7"/>
      <c r="BH69" s="7"/>
      <c r="BI69" s="183"/>
      <c r="BJ69" s="4" t="s">
        <v>835</v>
      </c>
      <c r="BK69" s="814">
        <v>2025121000422070</v>
      </c>
      <c r="BL69" s="812">
        <v>45849</v>
      </c>
      <c r="BM69" s="803"/>
      <c r="BN69" s="912"/>
    </row>
    <row r="70" spans="1:66" s="470" customFormat="1" ht="33" hidden="1" customHeight="1" x14ac:dyDescent="0.25">
      <c r="A70" s="5">
        <v>42</v>
      </c>
      <c r="B70" s="908" t="s">
        <v>816</v>
      </c>
      <c r="C70" s="733" t="s">
        <v>817</v>
      </c>
      <c r="D70" s="34" t="s">
        <v>818</v>
      </c>
      <c r="E70" s="4" t="s">
        <v>100</v>
      </c>
      <c r="F70" s="4" t="s">
        <v>72</v>
      </c>
      <c r="G70" s="4" t="s">
        <v>73</v>
      </c>
      <c r="H70" s="4" t="s">
        <v>74</v>
      </c>
      <c r="I70" s="4" t="s">
        <v>118</v>
      </c>
      <c r="J70" s="4" t="s">
        <v>544</v>
      </c>
      <c r="K70" s="4" t="s">
        <v>155</v>
      </c>
      <c r="L70" s="4" t="s">
        <v>867</v>
      </c>
      <c r="M70" s="26" t="s">
        <v>868</v>
      </c>
      <c r="N70" s="7" t="s">
        <v>869</v>
      </c>
      <c r="O70" s="26" t="s">
        <v>870</v>
      </c>
      <c r="P70" s="517" t="s">
        <v>81</v>
      </c>
      <c r="Q70" s="26" t="s">
        <v>871</v>
      </c>
      <c r="R70" s="517" t="s">
        <v>83</v>
      </c>
      <c r="S70" s="3" t="s">
        <v>126</v>
      </c>
      <c r="T70" s="519" t="s">
        <v>127</v>
      </c>
      <c r="U70" s="9">
        <v>0</v>
      </c>
      <c r="V70" s="8">
        <v>1</v>
      </c>
      <c r="W70" s="8">
        <v>1</v>
      </c>
      <c r="X70" s="8">
        <v>1</v>
      </c>
      <c r="Y70" s="554">
        <v>1</v>
      </c>
      <c r="Z70" s="472">
        <v>1</v>
      </c>
      <c r="AA70" s="472">
        <v>1</v>
      </c>
      <c r="AB70" s="875" t="s">
        <v>872</v>
      </c>
      <c r="AC70" s="4" t="s">
        <v>873</v>
      </c>
      <c r="AD70" s="6" t="s">
        <v>874</v>
      </c>
      <c r="AE70" s="20">
        <v>1</v>
      </c>
      <c r="AF70" s="20">
        <v>1</v>
      </c>
      <c r="AG70" s="698" t="s">
        <v>875</v>
      </c>
      <c r="AH70" s="698" t="s">
        <v>873</v>
      </c>
      <c r="AI70" s="698" t="s">
        <v>874</v>
      </c>
      <c r="AJ70" s="97">
        <v>1</v>
      </c>
      <c r="AK70" s="97">
        <v>1</v>
      </c>
      <c r="AL70" s="734" t="s">
        <v>876</v>
      </c>
      <c r="AM70" s="698" t="s">
        <v>873</v>
      </c>
      <c r="AN70" s="698" t="s">
        <v>877</v>
      </c>
      <c r="AO70" s="12">
        <v>1</v>
      </c>
      <c r="AP70" s="12">
        <v>1</v>
      </c>
      <c r="AQ70" s="12" t="s">
        <v>878</v>
      </c>
      <c r="AR70" s="4" t="s">
        <v>873</v>
      </c>
      <c r="AS70" s="4" t="s">
        <v>834</v>
      </c>
      <c r="AT70" s="20">
        <v>1</v>
      </c>
      <c r="AU70" s="20">
        <v>1</v>
      </c>
      <c r="AV70" s="20">
        <v>0</v>
      </c>
      <c r="AW70" s="20"/>
      <c r="AX70" s="20"/>
      <c r="AY70" s="20" t="s">
        <v>183</v>
      </c>
      <c r="AZ70" s="357">
        <f t="shared" ref="AZ70" si="5">35/35</f>
        <v>1</v>
      </c>
      <c r="BA70" s="20" t="s">
        <v>183</v>
      </c>
      <c r="BB70" s="8">
        <v>1</v>
      </c>
      <c r="BC70" s="881">
        <v>1</v>
      </c>
      <c r="BD70" s="821">
        <f t="shared" si="0"/>
        <v>1</v>
      </c>
      <c r="BE70" s="7"/>
      <c r="BF70" s="7"/>
      <c r="BG70" s="7"/>
      <c r="BH70" s="7"/>
      <c r="BI70" s="183"/>
      <c r="BJ70" s="4" t="s">
        <v>835</v>
      </c>
      <c r="BK70" s="814">
        <v>2025121000422070</v>
      </c>
      <c r="BL70" s="812">
        <v>45849</v>
      </c>
      <c r="BM70" s="803"/>
      <c r="BN70" s="912"/>
    </row>
    <row r="71" spans="1:66" s="470" customFormat="1" ht="33" hidden="1" customHeight="1" x14ac:dyDescent="0.25">
      <c r="A71" s="5">
        <v>43</v>
      </c>
      <c r="B71" s="908" t="s">
        <v>816</v>
      </c>
      <c r="C71" s="733" t="s">
        <v>817</v>
      </c>
      <c r="D71" s="34" t="s">
        <v>818</v>
      </c>
      <c r="E71" s="4" t="s">
        <v>100</v>
      </c>
      <c r="F71" s="4" t="s">
        <v>72</v>
      </c>
      <c r="G71" s="4" t="s">
        <v>73</v>
      </c>
      <c r="H71" s="4" t="s">
        <v>74</v>
      </c>
      <c r="I71" s="4" t="s">
        <v>819</v>
      </c>
      <c r="J71" s="4" t="s">
        <v>820</v>
      </c>
      <c r="K71" s="4" t="s">
        <v>155</v>
      </c>
      <c r="L71" s="4" t="s">
        <v>879</v>
      </c>
      <c r="M71" s="6" t="s">
        <v>880</v>
      </c>
      <c r="N71" s="7" t="s">
        <v>881</v>
      </c>
      <c r="O71" s="4" t="s">
        <v>882</v>
      </c>
      <c r="P71" s="517" t="s">
        <v>81</v>
      </c>
      <c r="Q71" s="4" t="s">
        <v>883</v>
      </c>
      <c r="R71" s="517" t="s">
        <v>83</v>
      </c>
      <c r="S71" s="518" t="s">
        <v>175</v>
      </c>
      <c r="T71" s="519" t="s">
        <v>85</v>
      </c>
      <c r="U71" s="9">
        <v>0</v>
      </c>
      <c r="V71" s="8">
        <v>0.1</v>
      </c>
      <c r="W71" s="8">
        <v>0.4</v>
      </c>
      <c r="X71" s="8">
        <v>0.5</v>
      </c>
      <c r="Y71" s="558">
        <v>1</v>
      </c>
      <c r="Z71" s="560">
        <v>2.7E-2</v>
      </c>
      <c r="AA71" s="472">
        <v>6.7400000000000002E-2</v>
      </c>
      <c r="AB71" s="6" t="s">
        <v>884</v>
      </c>
      <c r="AC71" s="23" t="s">
        <v>885</v>
      </c>
      <c r="AD71" s="6" t="s">
        <v>886</v>
      </c>
      <c r="AE71" s="350">
        <v>8.1000000000000003E-2</v>
      </c>
      <c r="AF71" s="524">
        <v>0.20250000000000001</v>
      </c>
      <c r="AG71" s="404" t="s">
        <v>887</v>
      </c>
      <c r="AH71" s="404" t="s">
        <v>888</v>
      </c>
      <c r="AI71" s="404" t="s">
        <v>889</v>
      </c>
      <c r="AJ71" s="350">
        <v>0.13500000000000001</v>
      </c>
      <c r="AK71" s="524">
        <v>0.33750000000000002</v>
      </c>
      <c r="AL71" s="20" t="s">
        <v>890</v>
      </c>
      <c r="AM71" s="6" t="s">
        <v>891</v>
      </c>
      <c r="AN71" s="6" t="s">
        <v>892</v>
      </c>
      <c r="AO71" s="700">
        <v>0.16200000000000001</v>
      </c>
      <c r="AP71" s="700">
        <v>0.40200000000000002</v>
      </c>
      <c r="AQ71" s="12" t="s">
        <v>893</v>
      </c>
      <c r="AR71" s="4" t="s">
        <v>894</v>
      </c>
      <c r="AS71" s="601" t="s">
        <v>834</v>
      </c>
      <c r="AT71" s="350">
        <f>Z71+AE71+AJ71+AO71</f>
        <v>0.40500000000000003</v>
      </c>
      <c r="AU71" s="524">
        <f>AT71/W71</f>
        <v>1.0125</v>
      </c>
      <c r="AV71" s="20">
        <v>0</v>
      </c>
      <c r="AW71" s="20"/>
      <c r="AX71" s="20"/>
      <c r="AY71" s="20" t="s">
        <v>183</v>
      </c>
      <c r="AZ71" s="359">
        <v>0.1</v>
      </c>
      <c r="BA71" s="20" t="s">
        <v>183</v>
      </c>
      <c r="BB71" s="8">
        <v>1</v>
      </c>
      <c r="BC71" s="881">
        <f>AT71+AZ71</f>
        <v>0.505</v>
      </c>
      <c r="BD71" s="821">
        <f t="shared" si="0"/>
        <v>0.505</v>
      </c>
      <c r="BE71" s="7"/>
      <c r="BF71" s="7"/>
      <c r="BG71" s="7"/>
      <c r="BH71" s="7"/>
      <c r="BI71" s="183"/>
      <c r="BJ71" s="4"/>
      <c r="BK71" s="803"/>
      <c r="BL71" s="803"/>
      <c r="BM71" s="803"/>
      <c r="BN71" s="912"/>
    </row>
    <row r="72" spans="1:66" s="470" customFormat="1" ht="33" hidden="1" customHeight="1" x14ac:dyDescent="0.25">
      <c r="A72" s="5">
        <v>44</v>
      </c>
      <c r="B72" s="906" t="s">
        <v>895</v>
      </c>
      <c r="C72" s="517" t="s">
        <v>247</v>
      </c>
      <c r="D72" s="6" t="s">
        <v>896</v>
      </c>
      <c r="E72" s="4" t="s">
        <v>100</v>
      </c>
      <c r="F72" s="4" t="s">
        <v>72</v>
      </c>
      <c r="G72" s="4" t="s">
        <v>73</v>
      </c>
      <c r="H72" s="4" t="s">
        <v>74</v>
      </c>
      <c r="I72" s="4" t="s">
        <v>118</v>
      </c>
      <c r="J72" s="4" t="s">
        <v>119</v>
      </c>
      <c r="K72" s="4" t="s">
        <v>137</v>
      </c>
      <c r="L72" s="4" t="s">
        <v>897</v>
      </c>
      <c r="M72" s="17">
        <v>0</v>
      </c>
      <c r="N72" s="7" t="s">
        <v>898</v>
      </c>
      <c r="O72" s="4" t="s">
        <v>899</v>
      </c>
      <c r="P72" s="517" t="s">
        <v>81</v>
      </c>
      <c r="Q72" s="4" t="s">
        <v>900</v>
      </c>
      <c r="R72" s="517" t="s">
        <v>83</v>
      </c>
      <c r="S72" s="3" t="s">
        <v>126</v>
      </c>
      <c r="T72" s="519" t="s">
        <v>127</v>
      </c>
      <c r="U72" s="22">
        <v>0</v>
      </c>
      <c r="V72" s="8">
        <v>1</v>
      </c>
      <c r="W72" s="8">
        <v>1</v>
      </c>
      <c r="X72" s="8">
        <v>1</v>
      </c>
      <c r="Y72" s="554">
        <v>1</v>
      </c>
      <c r="Z72" s="528">
        <v>0.25</v>
      </c>
      <c r="AA72" s="472">
        <v>0.25</v>
      </c>
      <c r="AB72" s="23" t="s">
        <v>901</v>
      </c>
      <c r="AC72" s="4" t="s">
        <v>902</v>
      </c>
      <c r="AD72" s="735" t="s">
        <v>903</v>
      </c>
      <c r="AE72" s="20">
        <v>0.25</v>
      </c>
      <c r="AF72" s="20">
        <v>0.25</v>
      </c>
      <c r="AG72" s="698" t="s">
        <v>904</v>
      </c>
      <c r="AH72" s="698" t="s">
        <v>902</v>
      </c>
      <c r="AI72" s="698" t="s">
        <v>905</v>
      </c>
      <c r="AJ72" s="20">
        <v>0.25</v>
      </c>
      <c r="AK72" s="20">
        <v>0.25</v>
      </c>
      <c r="AL72" s="403" t="s">
        <v>906</v>
      </c>
      <c r="AM72" s="4" t="s">
        <v>907</v>
      </c>
      <c r="AN72" s="4" t="s">
        <v>908</v>
      </c>
      <c r="AO72" s="12">
        <v>0.25</v>
      </c>
      <c r="AP72" s="12">
        <v>0.25</v>
      </c>
      <c r="AQ72" s="12" t="s">
        <v>909</v>
      </c>
      <c r="AR72" s="4" t="s">
        <v>910</v>
      </c>
      <c r="AS72" s="4" t="s">
        <v>911</v>
      </c>
      <c r="AT72" s="544">
        <f>+Z72+AE72+AO72+AJ72</f>
        <v>1</v>
      </c>
      <c r="AU72" s="547">
        <f>+AT72/W72</f>
        <v>1</v>
      </c>
      <c r="AV72" s="6">
        <v>0</v>
      </c>
      <c r="AW72" s="34"/>
      <c r="AX72" s="34"/>
      <c r="AY72" s="704" t="s">
        <v>183</v>
      </c>
      <c r="AZ72" s="28">
        <v>1</v>
      </c>
      <c r="BA72" s="548"/>
      <c r="BB72" s="547">
        <v>1</v>
      </c>
      <c r="BC72" s="881">
        <v>1</v>
      </c>
      <c r="BD72" s="821">
        <f t="shared" si="0"/>
        <v>1</v>
      </c>
      <c r="BE72" s="7"/>
      <c r="BF72" s="7"/>
      <c r="BG72" s="7"/>
      <c r="BH72" s="7"/>
      <c r="BI72" s="183"/>
      <c r="BJ72" s="4"/>
      <c r="BK72" s="803"/>
      <c r="BL72" s="803"/>
      <c r="BM72" s="803"/>
      <c r="BN72" s="912"/>
    </row>
    <row r="73" spans="1:66" s="470" customFormat="1" ht="33" hidden="1" customHeight="1" x14ac:dyDescent="0.25">
      <c r="A73" s="5">
        <v>45</v>
      </c>
      <c r="B73" s="906" t="s">
        <v>895</v>
      </c>
      <c r="C73" s="517" t="s">
        <v>247</v>
      </c>
      <c r="D73" s="6" t="s">
        <v>896</v>
      </c>
      <c r="E73" s="4" t="s">
        <v>100</v>
      </c>
      <c r="F73" s="4" t="s">
        <v>72</v>
      </c>
      <c r="G73" s="4" t="s">
        <v>73</v>
      </c>
      <c r="H73" s="4" t="s">
        <v>74</v>
      </c>
      <c r="I73" s="4" t="s">
        <v>118</v>
      </c>
      <c r="J73" s="4" t="s">
        <v>119</v>
      </c>
      <c r="K73" s="4" t="s">
        <v>137</v>
      </c>
      <c r="L73" s="4" t="s">
        <v>912</v>
      </c>
      <c r="M73" s="17">
        <v>0</v>
      </c>
      <c r="N73" s="7" t="s">
        <v>913</v>
      </c>
      <c r="O73" s="4" t="s">
        <v>914</v>
      </c>
      <c r="P73" s="517" t="s">
        <v>124</v>
      </c>
      <c r="Q73" s="4" t="s">
        <v>915</v>
      </c>
      <c r="R73" s="517" t="s">
        <v>174</v>
      </c>
      <c r="S73" s="518" t="s">
        <v>175</v>
      </c>
      <c r="T73" s="519" t="s">
        <v>127</v>
      </c>
      <c r="U73" s="22">
        <v>0</v>
      </c>
      <c r="V73" s="17">
        <v>2</v>
      </c>
      <c r="W73" s="17">
        <v>1</v>
      </c>
      <c r="X73" s="17">
        <v>0</v>
      </c>
      <c r="Y73" s="545">
        <v>3</v>
      </c>
      <c r="Z73" s="548">
        <v>0.25</v>
      </c>
      <c r="AA73" s="547">
        <v>0.25</v>
      </c>
      <c r="AB73" s="23" t="s">
        <v>916</v>
      </c>
      <c r="AC73" s="4" t="s">
        <v>917</v>
      </c>
      <c r="AD73" s="736" t="s">
        <v>918</v>
      </c>
      <c r="AE73" s="6">
        <v>0.25</v>
      </c>
      <c r="AF73" s="20">
        <v>0.25</v>
      </c>
      <c r="AG73" s="698" t="s">
        <v>919</v>
      </c>
      <c r="AH73" s="698" t="s">
        <v>917</v>
      </c>
      <c r="AI73" s="698" t="s">
        <v>920</v>
      </c>
      <c r="AJ73" s="19">
        <v>0.5</v>
      </c>
      <c r="AK73" s="20">
        <v>1</v>
      </c>
      <c r="AL73" s="12" t="s">
        <v>921</v>
      </c>
      <c r="AM73" s="4" t="s">
        <v>917</v>
      </c>
      <c r="AN73" s="4" t="s">
        <v>922</v>
      </c>
      <c r="AO73" s="4">
        <v>0</v>
      </c>
      <c r="AP73" s="4">
        <v>0</v>
      </c>
      <c r="AQ73" s="12" t="s">
        <v>923</v>
      </c>
      <c r="AR73" s="4" t="s">
        <v>917</v>
      </c>
      <c r="AS73" s="4" t="s">
        <v>924</v>
      </c>
      <c r="AT73" s="687">
        <v>2</v>
      </c>
      <c r="AU73" s="551">
        <v>1</v>
      </c>
      <c r="AV73" s="6">
        <v>1</v>
      </c>
      <c r="AW73" s="6">
        <v>1</v>
      </c>
      <c r="AX73" s="551">
        <v>1</v>
      </c>
      <c r="AY73" s="704" t="s">
        <v>183</v>
      </c>
      <c r="AZ73" s="360">
        <v>1</v>
      </c>
      <c r="BA73" s="553"/>
      <c r="BB73" s="551">
        <v>0.5</v>
      </c>
      <c r="BC73" s="882">
        <v>3</v>
      </c>
      <c r="BD73" s="821">
        <f>BC73/Y73</f>
        <v>1</v>
      </c>
      <c r="BE73" s="7"/>
      <c r="BF73" s="7"/>
      <c r="BG73" s="7"/>
      <c r="BH73" s="7"/>
      <c r="BI73" s="183"/>
      <c r="BJ73" s="4"/>
      <c r="BK73" s="803"/>
      <c r="BL73" s="803"/>
      <c r="BM73" s="803"/>
      <c r="BN73" s="912"/>
    </row>
    <row r="74" spans="1:66" s="470" customFormat="1" ht="33" hidden="1" customHeight="1" x14ac:dyDescent="0.25">
      <c r="A74" s="5">
        <v>46</v>
      </c>
      <c r="B74" s="906" t="s">
        <v>895</v>
      </c>
      <c r="C74" s="517" t="s">
        <v>247</v>
      </c>
      <c r="D74" s="6" t="s">
        <v>896</v>
      </c>
      <c r="E74" s="4" t="s">
        <v>100</v>
      </c>
      <c r="F74" s="4" t="s">
        <v>72</v>
      </c>
      <c r="G74" s="4" t="s">
        <v>73</v>
      </c>
      <c r="H74" s="4" t="s">
        <v>74</v>
      </c>
      <c r="I74" s="4" t="s">
        <v>118</v>
      </c>
      <c r="J74" s="4" t="s">
        <v>119</v>
      </c>
      <c r="K74" s="4" t="s">
        <v>137</v>
      </c>
      <c r="L74" s="4" t="s">
        <v>925</v>
      </c>
      <c r="M74" s="17">
        <v>0</v>
      </c>
      <c r="N74" s="7" t="s">
        <v>926</v>
      </c>
      <c r="O74" s="4" t="s">
        <v>927</v>
      </c>
      <c r="P74" s="517" t="s">
        <v>124</v>
      </c>
      <c r="Q74" s="4" t="s">
        <v>928</v>
      </c>
      <c r="R74" s="517" t="s">
        <v>83</v>
      </c>
      <c r="S74" s="518" t="s">
        <v>175</v>
      </c>
      <c r="T74" s="519" t="s">
        <v>127</v>
      </c>
      <c r="U74" s="22">
        <v>0</v>
      </c>
      <c r="V74" s="8">
        <v>0.3</v>
      </c>
      <c r="W74" s="8">
        <v>0.3</v>
      </c>
      <c r="X74" s="8">
        <v>0.4</v>
      </c>
      <c r="Y74" s="554">
        <v>1</v>
      </c>
      <c r="Z74" s="555">
        <v>7.4999999999999997E-2</v>
      </c>
      <c r="AA74" s="472">
        <v>0.25</v>
      </c>
      <c r="AB74" s="23" t="s">
        <v>929</v>
      </c>
      <c r="AC74" s="4" t="s">
        <v>917</v>
      </c>
      <c r="AD74" s="736" t="s">
        <v>930</v>
      </c>
      <c r="AE74" s="350">
        <v>7.4999999999999997E-2</v>
      </c>
      <c r="AF74" s="20">
        <v>0.25</v>
      </c>
      <c r="AG74" s="698" t="s">
        <v>931</v>
      </c>
      <c r="AH74" s="698" t="s">
        <v>917</v>
      </c>
      <c r="AI74" s="698" t="s">
        <v>932</v>
      </c>
      <c r="AJ74" s="524">
        <v>7.4999999999999997E-2</v>
      </c>
      <c r="AK74" s="524">
        <v>0.25</v>
      </c>
      <c r="AL74" s="737" t="s">
        <v>933</v>
      </c>
      <c r="AM74" s="4" t="s">
        <v>917</v>
      </c>
      <c r="AN74" s="4" t="s">
        <v>934</v>
      </c>
      <c r="AO74" s="700">
        <v>7.4999999999999997E-2</v>
      </c>
      <c r="AP74" s="12">
        <f>+AO74/W74</f>
        <v>0.25</v>
      </c>
      <c r="AQ74" s="12" t="s">
        <v>935</v>
      </c>
      <c r="AR74" s="4" t="s">
        <v>917</v>
      </c>
      <c r="AS74" s="4" t="s">
        <v>936</v>
      </c>
      <c r="AT74" s="561">
        <f>+Z74+AE74+AJ74+AO74</f>
        <v>0.3</v>
      </c>
      <c r="AU74" s="551">
        <f>+AT74/W74</f>
        <v>1</v>
      </c>
      <c r="AV74" s="6">
        <v>0</v>
      </c>
      <c r="AW74" s="34"/>
      <c r="AX74" s="34"/>
      <c r="AY74" s="704" t="s">
        <v>183</v>
      </c>
      <c r="AZ74" s="738">
        <v>0.3</v>
      </c>
      <c r="BA74" s="553"/>
      <c r="BB74" s="551">
        <v>1</v>
      </c>
      <c r="BC74" s="881">
        <v>0.6</v>
      </c>
      <c r="BD74" s="821">
        <f>BC74/Y74</f>
        <v>0.6</v>
      </c>
      <c r="BE74" s="7"/>
      <c r="BF74" s="7"/>
      <c r="BG74" s="7"/>
      <c r="BH74" s="7"/>
      <c r="BI74" s="183"/>
      <c r="BJ74" s="4"/>
      <c r="BK74" s="803"/>
      <c r="BL74" s="803"/>
      <c r="BM74" s="803"/>
      <c r="BN74" s="912"/>
    </row>
    <row r="75" spans="1:66" s="470" customFormat="1" ht="33" hidden="1" customHeight="1" x14ac:dyDescent="0.25">
      <c r="A75" s="5">
        <v>47</v>
      </c>
      <c r="B75" s="906" t="s">
        <v>895</v>
      </c>
      <c r="C75" s="517" t="s">
        <v>247</v>
      </c>
      <c r="D75" s="6" t="s">
        <v>896</v>
      </c>
      <c r="E75" s="4" t="s">
        <v>100</v>
      </c>
      <c r="F75" s="4" t="s">
        <v>72</v>
      </c>
      <c r="G75" s="4" t="s">
        <v>73</v>
      </c>
      <c r="H75" s="4" t="s">
        <v>74</v>
      </c>
      <c r="I75" s="4" t="s">
        <v>118</v>
      </c>
      <c r="J75" s="4" t="s">
        <v>119</v>
      </c>
      <c r="K75" s="4" t="s">
        <v>137</v>
      </c>
      <c r="L75" s="4" t="s">
        <v>937</v>
      </c>
      <c r="M75" s="17">
        <v>0</v>
      </c>
      <c r="N75" s="7"/>
      <c r="O75" s="4" t="s">
        <v>757</v>
      </c>
      <c r="P75" s="517"/>
      <c r="Q75" s="4" t="s">
        <v>938</v>
      </c>
      <c r="R75" s="517"/>
      <c r="S75" s="518" t="s">
        <v>84</v>
      </c>
      <c r="T75" s="519"/>
      <c r="U75" s="22">
        <v>0</v>
      </c>
      <c r="V75" s="17">
        <v>1</v>
      </c>
      <c r="W75" s="17">
        <v>0</v>
      </c>
      <c r="X75" s="17">
        <v>0</v>
      </c>
      <c r="Y75" s="545">
        <v>1</v>
      </c>
      <c r="Z75" s="548"/>
      <c r="AA75" s="472"/>
      <c r="AB75" s="23" t="s">
        <v>939</v>
      </c>
      <c r="AC75" s="4" t="s">
        <v>902</v>
      </c>
      <c r="AD75" s="736" t="s">
        <v>940</v>
      </c>
      <c r="AE75" s="6"/>
      <c r="AF75" s="6"/>
      <c r="AG75" s="698" t="s">
        <v>941</v>
      </c>
      <c r="AH75" s="698" t="s">
        <v>902</v>
      </c>
      <c r="AI75" s="698" t="s">
        <v>940</v>
      </c>
      <c r="AJ75" s="72"/>
      <c r="AK75" s="72"/>
      <c r="AL75" s="739" t="s">
        <v>942</v>
      </c>
      <c r="AM75" s="70" t="s">
        <v>907</v>
      </c>
      <c r="AN75" s="4" t="s">
        <v>943</v>
      </c>
      <c r="AO75" s="4">
        <v>0</v>
      </c>
      <c r="AP75" s="4">
        <v>0</v>
      </c>
      <c r="AQ75" s="12" t="s">
        <v>943</v>
      </c>
      <c r="AR75" s="4" t="s">
        <v>910</v>
      </c>
      <c r="AS75" s="698" t="s">
        <v>940</v>
      </c>
      <c r="AT75" s="561"/>
      <c r="AU75" s="551"/>
      <c r="AV75" s="6">
        <v>0</v>
      </c>
      <c r="AW75" s="34"/>
      <c r="AX75" s="34"/>
      <c r="AY75" s="704" t="s">
        <v>183</v>
      </c>
      <c r="AZ75" s="360">
        <v>1</v>
      </c>
      <c r="BA75" s="553"/>
      <c r="BB75" s="551">
        <v>1</v>
      </c>
      <c r="BC75" s="882">
        <v>1</v>
      </c>
      <c r="BD75" s="821">
        <f t="shared" ref="BD75:BD134" si="6">BC75/Y75</f>
        <v>1</v>
      </c>
      <c r="BE75" s="7"/>
      <c r="BF75" s="7"/>
      <c r="BG75" s="7"/>
      <c r="BH75" s="7"/>
      <c r="BI75" s="183"/>
      <c r="BJ75" s="4"/>
      <c r="BK75" s="803"/>
      <c r="BL75" s="803"/>
      <c r="BM75" s="803"/>
      <c r="BN75" s="912"/>
    </row>
    <row r="76" spans="1:66" s="470" customFormat="1" ht="33" hidden="1" customHeight="1" x14ac:dyDescent="0.25">
      <c r="A76" s="5">
        <v>48</v>
      </c>
      <c r="B76" s="906" t="s">
        <v>944</v>
      </c>
      <c r="C76" s="517" t="s">
        <v>69</v>
      </c>
      <c r="D76" s="6" t="s">
        <v>945</v>
      </c>
      <c r="E76" s="4" t="s">
        <v>100</v>
      </c>
      <c r="F76" s="4" t="s">
        <v>72</v>
      </c>
      <c r="G76" s="4" t="s">
        <v>73</v>
      </c>
      <c r="H76" s="4" t="s">
        <v>74</v>
      </c>
      <c r="I76" s="4" t="s">
        <v>75</v>
      </c>
      <c r="J76" s="4" t="s">
        <v>724</v>
      </c>
      <c r="K76" s="4" t="s">
        <v>354</v>
      </c>
      <c r="L76" s="475" t="s">
        <v>946</v>
      </c>
      <c r="M76" s="17">
        <v>1</v>
      </c>
      <c r="N76" s="7" t="s">
        <v>947</v>
      </c>
      <c r="O76" s="4" t="s">
        <v>948</v>
      </c>
      <c r="P76" s="517" t="s">
        <v>124</v>
      </c>
      <c r="Q76" s="4" t="s">
        <v>949</v>
      </c>
      <c r="R76" s="517" t="s">
        <v>174</v>
      </c>
      <c r="S76" s="518" t="s">
        <v>175</v>
      </c>
      <c r="T76" s="519" t="s">
        <v>127</v>
      </c>
      <c r="U76" s="22">
        <v>1</v>
      </c>
      <c r="V76" s="17">
        <v>1</v>
      </c>
      <c r="W76" s="17">
        <v>1</v>
      </c>
      <c r="X76" s="17">
        <v>0</v>
      </c>
      <c r="Y76" s="545">
        <v>3</v>
      </c>
      <c r="Z76" s="548"/>
      <c r="AA76" s="472"/>
      <c r="AB76" s="6" t="s">
        <v>950</v>
      </c>
      <c r="AC76" s="6" t="s">
        <v>951</v>
      </c>
      <c r="AD76" s="4" t="s">
        <v>952</v>
      </c>
      <c r="AE76" s="548">
        <v>0</v>
      </c>
      <c r="AF76" s="472">
        <v>0</v>
      </c>
      <c r="AG76" s="698" t="s">
        <v>953</v>
      </c>
      <c r="AH76" s="698" t="s">
        <v>954</v>
      </c>
      <c r="AI76" s="698" t="s">
        <v>955</v>
      </c>
      <c r="AJ76" s="548">
        <v>0</v>
      </c>
      <c r="AK76" s="472">
        <v>0</v>
      </c>
      <c r="AL76" s="403" t="s">
        <v>956</v>
      </c>
      <c r="AM76" s="698" t="s">
        <v>954</v>
      </c>
      <c r="AN76" s="4" t="s">
        <v>957</v>
      </c>
      <c r="AO76" s="6">
        <v>1</v>
      </c>
      <c r="AP76" s="20">
        <v>1</v>
      </c>
      <c r="AQ76" s="12" t="s">
        <v>958</v>
      </c>
      <c r="AR76" s="4" t="s">
        <v>954</v>
      </c>
      <c r="AS76" s="4" t="s">
        <v>959</v>
      </c>
      <c r="AT76" s="6">
        <v>1</v>
      </c>
      <c r="AU76" s="20">
        <v>1</v>
      </c>
      <c r="AV76" s="6">
        <v>0</v>
      </c>
      <c r="AW76" s="34"/>
      <c r="AX76" s="34"/>
      <c r="AY76" s="730">
        <v>1</v>
      </c>
      <c r="AZ76" s="730">
        <v>1</v>
      </c>
      <c r="BA76" s="8">
        <v>1</v>
      </c>
      <c r="BB76" s="8">
        <v>1</v>
      </c>
      <c r="BC76" s="889">
        <v>3</v>
      </c>
      <c r="BD76" s="879">
        <f t="shared" si="6"/>
        <v>1</v>
      </c>
      <c r="BE76" s="7"/>
      <c r="BF76" s="7"/>
      <c r="BG76" s="7"/>
      <c r="BH76" s="7"/>
      <c r="BI76" s="183"/>
      <c r="BJ76" s="4"/>
      <c r="BK76" s="803"/>
      <c r="BL76" s="803"/>
      <c r="BM76" s="803"/>
      <c r="BN76" s="912"/>
    </row>
    <row r="77" spans="1:66" s="470" customFormat="1" ht="33" hidden="1" customHeight="1" x14ac:dyDescent="0.25">
      <c r="A77" s="5">
        <v>49</v>
      </c>
      <c r="B77" s="906" t="s">
        <v>944</v>
      </c>
      <c r="C77" s="517" t="s">
        <v>69</v>
      </c>
      <c r="D77" s="6" t="s">
        <v>945</v>
      </c>
      <c r="E77" s="4" t="s">
        <v>100</v>
      </c>
      <c r="F77" s="4" t="s">
        <v>72</v>
      </c>
      <c r="G77" s="4" t="s">
        <v>73</v>
      </c>
      <c r="H77" s="4" t="s">
        <v>74</v>
      </c>
      <c r="I77" s="4" t="s">
        <v>75</v>
      </c>
      <c r="J77" s="4" t="s">
        <v>724</v>
      </c>
      <c r="K77" s="4" t="s">
        <v>354</v>
      </c>
      <c r="L77" s="475" t="s">
        <v>960</v>
      </c>
      <c r="M77" s="17">
        <v>0</v>
      </c>
      <c r="N77" s="7" t="s">
        <v>961</v>
      </c>
      <c r="O77" s="4" t="s">
        <v>962</v>
      </c>
      <c r="P77" s="517" t="s">
        <v>124</v>
      </c>
      <c r="Q77" s="4" t="s">
        <v>963</v>
      </c>
      <c r="R77" s="517" t="s">
        <v>174</v>
      </c>
      <c r="S77" s="518" t="s">
        <v>84</v>
      </c>
      <c r="T77" s="519" t="s">
        <v>127</v>
      </c>
      <c r="U77" s="22">
        <v>0</v>
      </c>
      <c r="V77" s="17">
        <v>1</v>
      </c>
      <c r="W77" s="17">
        <v>0</v>
      </c>
      <c r="X77" s="17">
        <v>0</v>
      </c>
      <c r="Y77" s="545">
        <v>1</v>
      </c>
      <c r="Z77" s="548"/>
      <c r="AA77" s="472"/>
      <c r="AB77" s="23" t="s">
        <v>964</v>
      </c>
      <c r="AC77" s="6" t="s">
        <v>951</v>
      </c>
      <c r="AD77" s="4" t="s">
        <v>965</v>
      </c>
      <c r="AE77" s="548"/>
      <c r="AF77" s="472"/>
      <c r="AG77" s="698"/>
      <c r="AH77" s="698" t="s">
        <v>954</v>
      </c>
      <c r="AI77" s="698" t="s">
        <v>966</v>
      </c>
      <c r="AJ77" s="548"/>
      <c r="AK77" s="472"/>
      <c r="AL77" s="403" t="s">
        <v>967</v>
      </c>
      <c r="AM77" s="698" t="s">
        <v>954</v>
      </c>
      <c r="AN77" s="4" t="s">
        <v>968</v>
      </c>
      <c r="AO77" s="6">
        <v>0</v>
      </c>
      <c r="AP77" s="6">
        <v>0</v>
      </c>
      <c r="AQ77" s="12" t="s">
        <v>969</v>
      </c>
      <c r="AR77" s="4" t="s">
        <v>954</v>
      </c>
      <c r="AS77" s="4" t="s">
        <v>970</v>
      </c>
      <c r="AT77" s="563"/>
      <c r="AU77" s="563"/>
      <c r="AV77" s="6">
        <v>0</v>
      </c>
      <c r="AW77" s="34"/>
      <c r="AX77" s="34"/>
      <c r="AY77" s="725" t="s">
        <v>183</v>
      </c>
      <c r="AZ77" s="24">
        <v>1</v>
      </c>
      <c r="BA77" s="6"/>
      <c r="BB77" s="8">
        <v>1</v>
      </c>
      <c r="BC77" s="889">
        <v>1</v>
      </c>
      <c r="BD77" s="879">
        <f t="shared" si="6"/>
        <v>1</v>
      </c>
      <c r="BE77" s="7"/>
      <c r="BF77" s="7"/>
      <c r="BG77" s="7"/>
      <c r="BH77" s="7"/>
      <c r="BI77" s="183"/>
      <c r="BJ77" s="4"/>
      <c r="BK77" s="803"/>
      <c r="BL77" s="803"/>
      <c r="BM77" s="803"/>
      <c r="BN77" s="912"/>
    </row>
    <row r="78" spans="1:66" s="470" customFormat="1" ht="33" hidden="1" customHeight="1" x14ac:dyDescent="0.25">
      <c r="A78" s="5">
        <v>50</v>
      </c>
      <c r="B78" s="906" t="s">
        <v>944</v>
      </c>
      <c r="C78" s="517" t="s">
        <v>69</v>
      </c>
      <c r="D78" s="6" t="s">
        <v>945</v>
      </c>
      <c r="E78" s="4" t="s">
        <v>100</v>
      </c>
      <c r="F78" s="4" t="s">
        <v>72</v>
      </c>
      <c r="G78" s="4" t="s">
        <v>73</v>
      </c>
      <c r="H78" s="4" t="s">
        <v>74</v>
      </c>
      <c r="I78" s="4" t="s">
        <v>75</v>
      </c>
      <c r="J78" s="4" t="s">
        <v>724</v>
      </c>
      <c r="K78" s="4" t="s">
        <v>354</v>
      </c>
      <c r="L78" s="475" t="s">
        <v>971</v>
      </c>
      <c r="M78" s="17">
        <v>0</v>
      </c>
      <c r="N78" s="7" t="s">
        <v>972</v>
      </c>
      <c r="O78" s="4" t="s">
        <v>973</v>
      </c>
      <c r="P78" s="517" t="s">
        <v>124</v>
      </c>
      <c r="Q78" s="4" t="s">
        <v>974</v>
      </c>
      <c r="R78" s="517" t="s">
        <v>174</v>
      </c>
      <c r="S78" s="518" t="s">
        <v>175</v>
      </c>
      <c r="T78" s="519" t="s">
        <v>127</v>
      </c>
      <c r="U78" s="22">
        <v>0</v>
      </c>
      <c r="V78" s="17">
        <v>1</v>
      </c>
      <c r="W78" s="17">
        <v>1</v>
      </c>
      <c r="X78" s="17">
        <v>0</v>
      </c>
      <c r="Y78" s="545">
        <v>2</v>
      </c>
      <c r="Z78" s="548"/>
      <c r="AA78" s="472"/>
      <c r="AB78" s="23" t="s">
        <v>975</v>
      </c>
      <c r="AC78" s="6" t="s">
        <v>951</v>
      </c>
      <c r="AD78" s="4" t="s">
        <v>952</v>
      </c>
      <c r="AE78" s="548"/>
      <c r="AF78" s="472"/>
      <c r="AG78" s="698"/>
      <c r="AH78" s="698" t="s">
        <v>954</v>
      </c>
      <c r="AI78" s="698" t="s">
        <v>976</v>
      </c>
      <c r="AJ78" s="6"/>
      <c r="AK78" s="688"/>
      <c r="AL78" s="403" t="s">
        <v>977</v>
      </c>
      <c r="AM78" s="698" t="s">
        <v>954</v>
      </c>
      <c r="AN78" s="4" t="s">
        <v>978</v>
      </c>
      <c r="AO78" s="6">
        <v>0</v>
      </c>
      <c r="AP78" s="6">
        <v>0</v>
      </c>
      <c r="AQ78" s="12" t="s">
        <v>979</v>
      </c>
      <c r="AR78" s="4" t="s">
        <v>954</v>
      </c>
      <c r="AS78" s="4" t="s">
        <v>980</v>
      </c>
      <c r="AT78" s="6">
        <v>0</v>
      </c>
      <c r="AU78" s="563" t="s">
        <v>981</v>
      </c>
      <c r="AV78" s="6">
        <v>0</v>
      </c>
      <c r="AW78" s="34"/>
      <c r="AX78" s="34"/>
      <c r="AY78" s="725" t="s">
        <v>183</v>
      </c>
      <c r="AZ78" s="24">
        <v>1</v>
      </c>
      <c r="BA78" s="6">
        <v>0</v>
      </c>
      <c r="BB78" s="20">
        <v>1</v>
      </c>
      <c r="BC78" s="889">
        <v>1</v>
      </c>
      <c r="BD78" s="879">
        <f t="shared" si="6"/>
        <v>0.5</v>
      </c>
      <c r="BE78" s="7"/>
      <c r="BF78" s="7"/>
      <c r="BG78" s="7"/>
      <c r="BH78" s="7"/>
      <c r="BI78" s="183"/>
      <c r="BJ78" s="4"/>
      <c r="BK78" s="803"/>
      <c r="BL78" s="803"/>
      <c r="BM78" s="803"/>
      <c r="BN78" s="912"/>
    </row>
    <row r="79" spans="1:66" s="470" customFormat="1" ht="33" hidden="1" customHeight="1" x14ac:dyDescent="0.25">
      <c r="A79" s="5">
        <v>51</v>
      </c>
      <c r="B79" s="906" t="s">
        <v>944</v>
      </c>
      <c r="C79" s="517" t="s">
        <v>69</v>
      </c>
      <c r="D79" s="6" t="s">
        <v>945</v>
      </c>
      <c r="E79" s="4" t="s">
        <v>100</v>
      </c>
      <c r="F79" s="4" t="s">
        <v>72</v>
      </c>
      <c r="G79" s="4" t="s">
        <v>73</v>
      </c>
      <c r="H79" s="4" t="s">
        <v>74</v>
      </c>
      <c r="I79" s="4" t="s">
        <v>75</v>
      </c>
      <c r="J79" s="4" t="s">
        <v>982</v>
      </c>
      <c r="K79" s="4" t="s">
        <v>354</v>
      </c>
      <c r="L79" s="475" t="s">
        <v>983</v>
      </c>
      <c r="M79" s="17">
        <v>0</v>
      </c>
      <c r="N79" s="7" t="s">
        <v>984</v>
      </c>
      <c r="O79" s="4" t="s">
        <v>985</v>
      </c>
      <c r="P79" s="517" t="s">
        <v>81</v>
      </c>
      <c r="Q79" s="4" t="s">
        <v>986</v>
      </c>
      <c r="R79" s="517" t="s">
        <v>174</v>
      </c>
      <c r="S79" s="518" t="s">
        <v>84</v>
      </c>
      <c r="T79" s="519" t="s">
        <v>127</v>
      </c>
      <c r="U79" s="22">
        <v>0</v>
      </c>
      <c r="V79" s="17">
        <v>2</v>
      </c>
      <c r="W79" s="17">
        <v>0</v>
      </c>
      <c r="X79" s="17">
        <v>0</v>
      </c>
      <c r="Y79" s="545">
        <v>2</v>
      </c>
      <c r="Z79" s="548"/>
      <c r="AA79" s="472"/>
      <c r="AB79" s="6" t="s">
        <v>987</v>
      </c>
      <c r="AC79" s="6" t="s">
        <v>951</v>
      </c>
      <c r="AD79" s="4" t="s">
        <v>988</v>
      </c>
      <c r="AE79" s="548"/>
      <c r="AF79" s="472"/>
      <c r="AG79" s="698"/>
      <c r="AH79" s="698" t="s">
        <v>954</v>
      </c>
      <c r="AI79" s="698" t="s">
        <v>989</v>
      </c>
      <c r="AJ79" s="6"/>
      <c r="AK79" s="6"/>
      <c r="AL79" s="12" t="s">
        <v>990</v>
      </c>
      <c r="AM79" s="698" t="s">
        <v>954</v>
      </c>
      <c r="AN79" s="4" t="s">
        <v>991</v>
      </c>
      <c r="AO79" s="6">
        <v>1</v>
      </c>
      <c r="AP79" s="20">
        <v>1</v>
      </c>
      <c r="AQ79" s="12" t="s">
        <v>992</v>
      </c>
      <c r="AR79" s="4" t="s">
        <v>954</v>
      </c>
      <c r="AS79" s="4" t="s">
        <v>993</v>
      </c>
      <c r="AT79" s="6">
        <v>1</v>
      </c>
      <c r="AU79" s="20">
        <v>1</v>
      </c>
      <c r="AV79" s="6">
        <v>0</v>
      </c>
      <c r="AW79" s="34"/>
      <c r="AX79" s="34"/>
      <c r="AY79" s="725" t="s">
        <v>183</v>
      </c>
      <c r="AZ79" s="24">
        <v>2</v>
      </c>
      <c r="BA79" s="20">
        <v>0</v>
      </c>
      <c r="BB79" s="20">
        <v>1</v>
      </c>
      <c r="BC79" s="889">
        <v>3</v>
      </c>
      <c r="BD79" s="879">
        <f t="shared" si="6"/>
        <v>1.5</v>
      </c>
      <c r="BE79" s="7"/>
      <c r="BF79" s="7"/>
      <c r="BG79" s="7"/>
      <c r="BH79" s="7"/>
      <c r="BI79" s="183"/>
      <c r="BJ79" s="4"/>
      <c r="BK79" s="803"/>
      <c r="BL79" s="803"/>
      <c r="BM79" s="803"/>
      <c r="BN79" s="912"/>
    </row>
    <row r="80" spans="1:66" s="470" customFormat="1" ht="33" hidden="1" customHeight="1" x14ac:dyDescent="0.25">
      <c r="A80" s="5">
        <v>52</v>
      </c>
      <c r="B80" s="906" t="s">
        <v>944</v>
      </c>
      <c r="C80" s="517" t="s">
        <v>69</v>
      </c>
      <c r="D80" s="6" t="s">
        <v>945</v>
      </c>
      <c r="E80" s="4" t="s">
        <v>100</v>
      </c>
      <c r="F80" s="4" t="s">
        <v>72</v>
      </c>
      <c r="G80" s="4" t="s">
        <v>73</v>
      </c>
      <c r="H80" s="4" t="s">
        <v>74</v>
      </c>
      <c r="I80" s="4" t="s">
        <v>118</v>
      </c>
      <c r="J80" s="4" t="s">
        <v>994</v>
      </c>
      <c r="K80" s="4" t="s">
        <v>354</v>
      </c>
      <c r="L80" s="4" t="s">
        <v>995</v>
      </c>
      <c r="M80" s="17">
        <v>0</v>
      </c>
      <c r="N80" s="7" t="s">
        <v>996</v>
      </c>
      <c r="O80" s="4" t="s">
        <v>997</v>
      </c>
      <c r="P80" s="517" t="s">
        <v>124</v>
      </c>
      <c r="Q80" s="4" t="s">
        <v>998</v>
      </c>
      <c r="R80" s="517" t="s">
        <v>174</v>
      </c>
      <c r="S80" s="518" t="s">
        <v>84</v>
      </c>
      <c r="T80" s="519" t="s">
        <v>127</v>
      </c>
      <c r="U80" s="22">
        <v>0</v>
      </c>
      <c r="V80" s="17">
        <v>0</v>
      </c>
      <c r="W80" s="17">
        <v>0</v>
      </c>
      <c r="X80" s="17">
        <v>1</v>
      </c>
      <c r="Y80" s="545">
        <v>1</v>
      </c>
      <c r="Z80" s="548"/>
      <c r="AA80" s="472"/>
      <c r="AB80" s="6" t="s">
        <v>999</v>
      </c>
      <c r="AC80" s="6" t="s">
        <v>951</v>
      </c>
      <c r="AD80" s="4" t="s">
        <v>988</v>
      </c>
      <c r="AE80" s="472"/>
      <c r="AF80" s="472"/>
      <c r="AG80" s="698"/>
      <c r="AH80" s="698" t="s">
        <v>954</v>
      </c>
      <c r="AI80" s="698" t="s">
        <v>1000</v>
      </c>
      <c r="AJ80" s="472"/>
      <c r="AK80" s="472"/>
      <c r="AL80" s="12" t="s">
        <v>1001</v>
      </c>
      <c r="AM80" s="698" t="s">
        <v>954</v>
      </c>
      <c r="AN80" s="4" t="s">
        <v>1002</v>
      </c>
      <c r="AO80" s="6">
        <v>0</v>
      </c>
      <c r="AP80" s="6">
        <v>0</v>
      </c>
      <c r="AQ80" s="12" t="s">
        <v>1003</v>
      </c>
      <c r="AR80" s="4" t="s">
        <v>954</v>
      </c>
      <c r="AS80" s="4" t="s">
        <v>1004</v>
      </c>
      <c r="AT80" s="6"/>
      <c r="AU80" s="6"/>
      <c r="AV80" s="6">
        <v>0</v>
      </c>
      <c r="AW80" s="34"/>
      <c r="AX80" s="34"/>
      <c r="AY80" s="725" t="s">
        <v>183</v>
      </c>
      <c r="AZ80" s="24">
        <v>0</v>
      </c>
      <c r="BA80" s="6"/>
      <c r="BB80" s="6"/>
      <c r="BC80" s="889">
        <v>0</v>
      </c>
      <c r="BD80" s="879">
        <f t="shared" si="6"/>
        <v>0</v>
      </c>
      <c r="BE80" s="7"/>
      <c r="BF80" s="7"/>
      <c r="BG80" s="7"/>
      <c r="BH80" s="7"/>
      <c r="BI80" s="183"/>
      <c r="BJ80" s="4"/>
      <c r="BK80" s="803"/>
      <c r="BL80" s="803"/>
      <c r="BM80" s="803"/>
      <c r="BN80" s="912"/>
    </row>
    <row r="81" spans="1:66" s="470" customFormat="1" ht="33" hidden="1" customHeight="1" x14ac:dyDescent="0.25">
      <c r="A81" s="5">
        <v>53</v>
      </c>
      <c r="B81" s="906" t="s">
        <v>944</v>
      </c>
      <c r="C81" s="517" t="s">
        <v>69</v>
      </c>
      <c r="D81" s="6" t="s">
        <v>945</v>
      </c>
      <c r="E81" s="4" t="s">
        <v>100</v>
      </c>
      <c r="F81" s="4" t="s">
        <v>72</v>
      </c>
      <c r="G81" s="4" t="s">
        <v>73</v>
      </c>
      <c r="H81" s="4" t="s">
        <v>74</v>
      </c>
      <c r="I81" s="4" t="s">
        <v>75</v>
      </c>
      <c r="J81" s="4" t="s">
        <v>288</v>
      </c>
      <c r="K81" s="4" t="s">
        <v>354</v>
      </c>
      <c r="L81" s="4" t="s">
        <v>1005</v>
      </c>
      <c r="M81" s="17">
        <v>0</v>
      </c>
      <c r="N81" s="7" t="s">
        <v>1006</v>
      </c>
      <c r="O81" s="4" t="s">
        <v>1007</v>
      </c>
      <c r="P81" s="517" t="s">
        <v>124</v>
      </c>
      <c r="Q81" s="4" t="s">
        <v>1008</v>
      </c>
      <c r="R81" s="517" t="s">
        <v>174</v>
      </c>
      <c r="S81" s="518" t="s">
        <v>84</v>
      </c>
      <c r="T81" s="519" t="s">
        <v>127</v>
      </c>
      <c r="U81" s="22">
        <v>0</v>
      </c>
      <c r="V81" s="17">
        <v>0</v>
      </c>
      <c r="W81" s="17">
        <v>1</v>
      </c>
      <c r="X81" s="17">
        <v>0</v>
      </c>
      <c r="Y81" s="545">
        <v>1</v>
      </c>
      <c r="Z81" s="548"/>
      <c r="AA81" s="472"/>
      <c r="AB81" s="23" t="s">
        <v>1009</v>
      </c>
      <c r="AC81" s="6" t="s">
        <v>951</v>
      </c>
      <c r="AD81" s="4" t="s">
        <v>1010</v>
      </c>
      <c r="AE81" s="564">
        <v>0.25</v>
      </c>
      <c r="AF81" s="472">
        <v>0.25</v>
      </c>
      <c r="AG81" s="698" t="s">
        <v>1011</v>
      </c>
      <c r="AH81" s="698" t="s">
        <v>954</v>
      </c>
      <c r="AI81" s="698" t="s">
        <v>1012</v>
      </c>
      <c r="AJ81" s="6"/>
      <c r="AK81" s="20"/>
      <c r="AL81" s="403" t="s">
        <v>1013</v>
      </c>
      <c r="AM81" s="698" t="s">
        <v>954</v>
      </c>
      <c r="AN81" s="4" t="s">
        <v>1014</v>
      </c>
      <c r="AO81" s="6">
        <v>0</v>
      </c>
      <c r="AP81" s="6">
        <v>0</v>
      </c>
      <c r="AQ81" s="12" t="s">
        <v>1015</v>
      </c>
      <c r="AR81" s="4" t="s">
        <v>954</v>
      </c>
      <c r="AS81" s="4" t="s">
        <v>1016</v>
      </c>
      <c r="AT81" s="548">
        <v>0.25</v>
      </c>
      <c r="AU81" s="20">
        <v>0.25</v>
      </c>
      <c r="AV81" s="6">
        <v>0</v>
      </c>
      <c r="AW81" s="34"/>
      <c r="AX81" s="34"/>
      <c r="AY81" s="725" t="s">
        <v>183</v>
      </c>
      <c r="AZ81" s="24">
        <v>0</v>
      </c>
      <c r="BA81" s="6">
        <v>0</v>
      </c>
      <c r="BB81" s="6">
        <v>0</v>
      </c>
      <c r="BC81" s="889">
        <v>0.25</v>
      </c>
      <c r="BD81" s="879">
        <f t="shared" si="6"/>
        <v>0.25</v>
      </c>
      <c r="BE81" s="7"/>
      <c r="BF81" s="7"/>
      <c r="BG81" s="7"/>
      <c r="BH81" s="7"/>
      <c r="BI81" s="183"/>
      <c r="BJ81" s="4"/>
      <c r="BK81" s="803"/>
      <c r="BL81" s="803"/>
      <c r="BM81" s="803"/>
      <c r="BN81" s="912"/>
    </row>
    <row r="82" spans="1:66" s="470" customFormat="1" ht="33" hidden="1" customHeight="1" x14ac:dyDescent="0.25">
      <c r="A82" s="5">
        <v>54</v>
      </c>
      <c r="B82" s="906" t="s">
        <v>944</v>
      </c>
      <c r="C82" s="517" t="s">
        <v>69</v>
      </c>
      <c r="D82" s="6" t="s">
        <v>945</v>
      </c>
      <c r="E82" s="4" t="s">
        <v>100</v>
      </c>
      <c r="F82" s="4" t="s">
        <v>72</v>
      </c>
      <c r="G82" s="4" t="s">
        <v>73</v>
      </c>
      <c r="H82" s="4" t="s">
        <v>74</v>
      </c>
      <c r="I82" s="4" t="s">
        <v>75</v>
      </c>
      <c r="J82" s="4" t="s">
        <v>632</v>
      </c>
      <c r="K82" s="4" t="s">
        <v>354</v>
      </c>
      <c r="L82" s="4" t="s">
        <v>1017</v>
      </c>
      <c r="M82" s="17">
        <v>0</v>
      </c>
      <c r="N82" s="7" t="s">
        <v>1018</v>
      </c>
      <c r="O82" s="4" t="s">
        <v>1019</v>
      </c>
      <c r="P82" s="517" t="s">
        <v>124</v>
      </c>
      <c r="Q82" s="4" t="s">
        <v>1020</v>
      </c>
      <c r="R82" s="517" t="s">
        <v>174</v>
      </c>
      <c r="S82" s="518" t="s">
        <v>84</v>
      </c>
      <c r="T82" s="519" t="s">
        <v>127</v>
      </c>
      <c r="U82" s="22">
        <v>0</v>
      </c>
      <c r="V82" s="17">
        <v>1</v>
      </c>
      <c r="W82" s="17">
        <v>0</v>
      </c>
      <c r="X82" s="17">
        <v>0</v>
      </c>
      <c r="Y82" s="545">
        <v>1</v>
      </c>
      <c r="Z82" s="529"/>
      <c r="AA82" s="472"/>
      <c r="AB82" s="23" t="s">
        <v>1021</v>
      </c>
      <c r="AC82" s="6" t="s">
        <v>951</v>
      </c>
      <c r="AD82" s="4" t="s">
        <v>988</v>
      </c>
      <c r="AE82" s="529"/>
      <c r="AF82" s="472"/>
      <c r="AG82" s="698"/>
      <c r="AH82" s="698" t="s">
        <v>954</v>
      </c>
      <c r="AI82" s="698" t="s">
        <v>1022</v>
      </c>
      <c r="AJ82" s="529"/>
      <c r="AK82" s="472"/>
      <c r="AL82" s="12" t="s">
        <v>1023</v>
      </c>
      <c r="AM82" s="698" t="s">
        <v>954</v>
      </c>
      <c r="AN82" s="4" t="s">
        <v>1024</v>
      </c>
      <c r="AO82" s="6">
        <v>0</v>
      </c>
      <c r="AP82" s="6">
        <v>0</v>
      </c>
      <c r="AQ82" s="12" t="s">
        <v>1025</v>
      </c>
      <c r="AR82" s="4" t="s">
        <v>954</v>
      </c>
      <c r="AS82" s="4" t="s">
        <v>1026</v>
      </c>
      <c r="AT82" s="6"/>
      <c r="AU82" s="6"/>
      <c r="AV82" s="6">
        <v>0</v>
      </c>
      <c r="AW82" s="34"/>
      <c r="AX82" s="34"/>
      <c r="AY82" s="725" t="s">
        <v>183</v>
      </c>
      <c r="AZ82" s="24">
        <v>1</v>
      </c>
      <c r="BA82" s="20"/>
      <c r="BB82" s="20">
        <v>1</v>
      </c>
      <c r="BC82" s="889">
        <v>1</v>
      </c>
      <c r="BD82" s="879">
        <f t="shared" si="6"/>
        <v>1</v>
      </c>
      <c r="BE82" s="7"/>
      <c r="BF82" s="7"/>
      <c r="BG82" s="7"/>
      <c r="BH82" s="7"/>
      <c r="BI82" s="183"/>
      <c r="BJ82" s="4"/>
      <c r="BK82" s="803"/>
      <c r="BL82" s="803"/>
      <c r="BM82" s="803"/>
      <c r="BN82" s="912"/>
    </row>
    <row r="83" spans="1:66" s="470" customFormat="1" ht="33" hidden="1" customHeight="1" x14ac:dyDescent="0.25">
      <c r="A83" s="5">
        <v>55</v>
      </c>
      <c r="B83" s="906" t="s">
        <v>944</v>
      </c>
      <c r="C83" s="517" t="s">
        <v>69</v>
      </c>
      <c r="D83" s="6" t="s">
        <v>1027</v>
      </c>
      <c r="E83" s="4" t="s">
        <v>100</v>
      </c>
      <c r="F83" s="4" t="s">
        <v>72</v>
      </c>
      <c r="G83" s="4" t="s">
        <v>73</v>
      </c>
      <c r="H83" s="4" t="s">
        <v>74</v>
      </c>
      <c r="I83" s="4" t="s">
        <v>75</v>
      </c>
      <c r="J83" s="4" t="s">
        <v>101</v>
      </c>
      <c r="K83" s="4" t="s">
        <v>354</v>
      </c>
      <c r="L83" s="4" t="s">
        <v>1028</v>
      </c>
      <c r="M83" s="17">
        <v>0</v>
      </c>
      <c r="N83" s="7" t="s">
        <v>1029</v>
      </c>
      <c r="O83" s="4" t="s">
        <v>1030</v>
      </c>
      <c r="P83" s="517" t="s">
        <v>124</v>
      </c>
      <c r="Q83" s="4" t="s">
        <v>1031</v>
      </c>
      <c r="R83" s="517" t="s">
        <v>174</v>
      </c>
      <c r="S83" s="518" t="s">
        <v>84</v>
      </c>
      <c r="T83" s="519" t="s">
        <v>127</v>
      </c>
      <c r="U83" s="9">
        <v>0.1</v>
      </c>
      <c r="V83" s="8">
        <v>0.4</v>
      </c>
      <c r="W83" s="8">
        <v>0.7</v>
      </c>
      <c r="X83" s="8">
        <v>1</v>
      </c>
      <c r="Y83" s="476">
        <v>1</v>
      </c>
      <c r="Z83" s="528"/>
      <c r="AA83" s="472"/>
      <c r="AB83" s="23" t="s">
        <v>1032</v>
      </c>
      <c r="AC83" s="6" t="s">
        <v>951</v>
      </c>
      <c r="AD83" s="4" t="s">
        <v>1033</v>
      </c>
      <c r="AE83" s="528">
        <v>0.25</v>
      </c>
      <c r="AF83" s="472">
        <f>AE83/W83</f>
        <v>0.35714285714285715</v>
      </c>
      <c r="AG83" s="698" t="s">
        <v>1034</v>
      </c>
      <c r="AH83" s="698" t="s">
        <v>954</v>
      </c>
      <c r="AI83" s="698" t="s">
        <v>1035</v>
      </c>
      <c r="AJ83" s="20">
        <v>0.25</v>
      </c>
      <c r="AK83" s="20">
        <f t="shared" ref="AK83:AK84" si="7">AJ83/W83</f>
        <v>0.35714285714285715</v>
      </c>
      <c r="AL83" s="12" t="s">
        <v>1036</v>
      </c>
      <c r="AM83" s="698" t="s">
        <v>954</v>
      </c>
      <c r="AN83" s="4" t="s">
        <v>1037</v>
      </c>
      <c r="AO83" s="20">
        <v>0.7</v>
      </c>
      <c r="AP83" s="20">
        <f>AO83/W83</f>
        <v>1</v>
      </c>
      <c r="AQ83" s="12" t="s">
        <v>1038</v>
      </c>
      <c r="AR83" s="4" t="s">
        <v>954</v>
      </c>
      <c r="AS83" s="4" t="s">
        <v>1039</v>
      </c>
      <c r="AT83" s="20">
        <v>0.7</v>
      </c>
      <c r="AU83" s="20">
        <v>1</v>
      </c>
      <c r="AV83" s="6">
        <v>0</v>
      </c>
      <c r="AW83" s="34"/>
      <c r="AX83" s="34"/>
      <c r="AY83" s="862">
        <v>0.1</v>
      </c>
      <c r="AZ83" s="28">
        <v>0.4</v>
      </c>
      <c r="BA83" s="20">
        <f>AY83/U83</f>
        <v>1</v>
      </c>
      <c r="BB83" s="20">
        <f>AZ83/V83</f>
        <v>1</v>
      </c>
      <c r="BC83" s="887">
        <v>0.7</v>
      </c>
      <c r="BD83" s="879">
        <f t="shared" si="6"/>
        <v>0.7</v>
      </c>
      <c r="BE83" s="7"/>
      <c r="BF83" s="7"/>
      <c r="BG83" s="7"/>
      <c r="BH83" s="7"/>
      <c r="BI83" s="183"/>
      <c r="BJ83" s="4"/>
      <c r="BK83" s="803"/>
      <c r="BL83" s="803"/>
      <c r="BM83" s="803"/>
      <c r="BN83" s="912"/>
    </row>
    <row r="84" spans="1:66" s="470" customFormat="1" ht="33" hidden="1" customHeight="1" x14ac:dyDescent="0.25">
      <c r="A84" s="5">
        <v>56</v>
      </c>
      <c r="B84" s="906" t="s">
        <v>944</v>
      </c>
      <c r="C84" s="517" t="s">
        <v>69</v>
      </c>
      <c r="D84" s="6" t="s">
        <v>945</v>
      </c>
      <c r="E84" s="4" t="s">
        <v>100</v>
      </c>
      <c r="F84" s="4" t="s">
        <v>72</v>
      </c>
      <c r="G84" s="4" t="s">
        <v>73</v>
      </c>
      <c r="H84" s="4" t="s">
        <v>74</v>
      </c>
      <c r="I84" s="4" t="s">
        <v>75</v>
      </c>
      <c r="J84" s="4" t="s">
        <v>1040</v>
      </c>
      <c r="K84" s="4" t="s">
        <v>354</v>
      </c>
      <c r="L84" s="4" t="s">
        <v>1041</v>
      </c>
      <c r="M84" s="17">
        <v>0</v>
      </c>
      <c r="N84" s="7" t="s">
        <v>1042</v>
      </c>
      <c r="O84" s="4" t="s">
        <v>1043</v>
      </c>
      <c r="P84" s="517" t="s">
        <v>124</v>
      </c>
      <c r="Q84" s="4" t="s">
        <v>1031</v>
      </c>
      <c r="R84" s="517" t="s">
        <v>174</v>
      </c>
      <c r="S84" s="518" t="s">
        <v>84</v>
      </c>
      <c r="T84" s="519" t="s">
        <v>127</v>
      </c>
      <c r="U84" s="9">
        <v>0.1</v>
      </c>
      <c r="V84" s="8">
        <v>0.5</v>
      </c>
      <c r="W84" s="8">
        <v>0.75</v>
      </c>
      <c r="X84" s="8">
        <v>1</v>
      </c>
      <c r="Y84" s="476">
        <v>1</v>
      </c>
      <c r="Z84" s="528"/>
      <c r="AA84" s="472"/>
      <c r="AB84" s="23" t="s">
        <v>1044</v>
      </c>
      <c r="AC84" s="6" t="s">
        <v>951</v>
      </c>
      <c r="AD84" s="4" t="s">
        <v>1045</v>
      </c>
      <c r="AE84" s="528">
        <v>0.25</v>
      </c>
      <c r="AF84" s="472">
        <f>AE84/W84</f>
        <v>0.33333333333333331</v>
      </c>
      <c r="AG84" s="698" t="s">
        <v>1046</v>
      </c>
      <c r="AH84" s="698" t="s">
        <v>954</v>
      </c>
      <c r="AI84" s="698" t="s">
        <v>1047</v>
      </c>
      <c r="AJ84" s="20">
        <v>0.25</v>
      </c>
      <c r="AK84" s="20">
        <f t="shared" si="7"/>
        <v>0.33333333333333331</v>
      </c>
      <c r="AL84" s="12" t="s">
        <v>1048</v>
      </c>
      <c r="AM84" s="698" t="s">
        <v>954</v>
      </c>
      <c r="AN84" s="4" t="s">
        <v>1049</v>
      </c>
      <c r="AO84" s="20">
        <v>0.75</v>
      </c>
      <c r="AP84" s="20">
        <f>AO84/W84</f>
        <v>1</v>
      </c>
      <c r="AQ84" s="12" t="s">
        <v>1050</v>
      </c>
      <c r="AR84" s="4" t="s">
        <v>954</v>
      </c>
      <c r="AS84" s="4" t="s">
        <v>1051</v>
      </c>
      <c r="AT84" s="20">
        <v>0.75</v>
      </c>
      <c r="AU84" s="20">
        <v>1</v>
      </c>
      <c r="AV84" s="6">
        <v>0</v>
      </c>
      <c r="AW84" s="34"/>
      <c r="AX84" s="34"/>
      <c r="AY84" s="862">
        <v>0.1</v>
      </c>
      <c r="AZ84" s="28">
        <v>0.5</v>
      </c>
      <c r="BA84" s="20">
        <f>AY84/U84</f>
        <v>1</v>
      </c>
      <c r="BB84" s="20">
        <f>AZ84/V84</f>
        <v>1</v>
      </c>
      <c r="BC84" s="887">
        <v>0.75</v>
      </c>
      <c r="BD84" s="879">
        <f t="shared" si="6"/>
        <v>0.75</v>
      </c>
      <c r="BE84" s="7"/>
      <c r="BF84" s="7"/>
      <c r="BG84" s="7"/>
      <c r="BH84" s="7"/>
      <c r="BI84" s="183"/>
      <c r="BJ84" s="4"/>
      <c r="BK84" s="803"/>
      <c r="BL84" s="803"/>
      <c r="BM84" s="803"/>
      <c r="BN84" s="912"/>
    </row>
    <row r="85" spans="1:66" s="470" customFormat="1" ht="33" hidden="1" customHeight="1" x14ac:dyDescent="0.25">
      <c r="A85" s="5">
        <v>57</v>
      </c>
      <c r="B85" s="906" t="s">
        <v>944</v>
      </c>
      <c r="C85" s="732" t="s">
        <v>69</v>
      </c>
      <c r="D85" s="6" t="s">
        <v>945</v>
      </c>
      <c r="E85" s="4" t="s">
        <v>100</v>
      </c>
      <c r="F85" s="4" t="s">
        <v>72</v>
      </c>
      <c r="G85" s="4" t="s">
        <v>73</v>
      </c>
      <c r="H85" s="4" t="s">
        <v>74</v>
      </c>
      <c r="I85" s="4" t="s">
        <v>777</v>
      </c>
      <c r="J85" s="4" t="s">
        <v>778</v>
      </c>
      <c r="K85" s="4" t="s">
        <v>339</v>
      </c>
      <c r="L85" s="4" t="s">
        <v>1052</v>
      </c>
      <c r="M85" s="17">
        <v>0</v>
      </c>
      <c r="N85" s="7" t="s">
        <v>1053</v>
      </c>
      <c r="O85" s="4" t="s">
        <v>1054</v>
      </c>
      <c r="P85" s="517" t="s">
        <v>124</v>
      </c>
      <c r="Q85" s="4" t="s">
        <v>1055</v>
      </c>
      <c r="R85" s="517" t="s">
        <v>174</v>
      </c>
      <c r="S85" s="518" t="s">
        <v>84</v>
      </c>
      <c r="T85" s="519" t="s">
        <v>127</v>
      </c>
      <c r="U85" s="22">
        <v>0</v>
      </c>
      <c r="V85" s="17">
        <v>1</v>
      </c>
      <c r="W85" s="17">
        <v>0</v>
      </c>
      <c r="X85" s="17">
        <v>0</v>
      </c>
      <c r="Y85" s="477">
        <v>1</v>
      </c>
      <c r="Z85" s="548"/>
      <c r="AA85" s="472"/>
      <c r="AB85" s="23" t="s">
        <v>1056</v>
      </c>
      <c r="AC85" s="6" t="s">
        <v>951</v>
      </c>
      <c r="AD85" s="4" t="s">
        <v>1057</v>
      </c>
      <c r="AE85" s="548">
        <v>1</v>
      </c>
      <c r="AF85" s="472">
        <v>1</v>
      </c>
      <c r="AG85" s="698" t="s">
        <v>1058</v>
      </c>
      <c r="AH85" s="698" t="s">
        <v>954</v>
      </c>
      <c r="AI85" s="698" t="s">
        <v>1059</v>
      </c>
      <c r="AJ85" s="6"/>
      <c r="AK85" s="20"/>
      <c r="AL85" s="12" t="s">
        <v>1060</v>
      </c>
      <c r="AM85" s="698" t="s">
        <v>954</v>
      </c>
      <c r="AN85" s="4" t="s">
        <v>1061</v>
      </c>
      <c r="AO85" s="6">
        <v>0</v>
      </c>
      <c r="AP85" s="6">
        <v>0</v>
      </c>
      <c r="AQ85" s="12" t="s">
        <v>1062</v>
      </c>
      <c r="AR85" s="4" t="s">
        <v>954</v>
      </c>
      <c r="AS85" s="4" t="s">
        <v>1063</v>
      </c>
      <c r="AT85" s="6">
        <v>1</v>
      </c>
      <c r="AU85" s="20">
        <v>1</v>
      </c>
      <c r="AV85" s="6">
        <v>0</v>
      </c>
      <c r="AW85" s="34"/>
      <c r="AX85" s="32"/>
      <c r="AY85" s="725" t="s">
        <v>183</v>
      </c>
      <c r="AZ85" s="24">
        <v>1</v>
      </c>
      <c r="BA85" s="6">
        <v>0</v>
      </c>
      <c r="BB85" s="20">
        <f>AZ85/V85</f>
        <v>1</v>
      </c>
      <c r="BC85" s="889">
        <v>2</v>
      </c>
      <c r="BD85" s="879">
        <f t="shared" si="6"/>
        <v>2</v>
      </c>
      <c r="BE85" s="7"/>
      <c r="BF85" s="7"/>
      <c r="BG85" s="7"/>
      <c r="BH85" s="7"/>
      <c r="BI85" s="183"/>
      <c r="BJ85" s="4"/>
      <c r="BK85" s="803"/>
      <c r="BL85" s="803"/>
      <c r="BM85" s="803"/>
      <c r="BN85" s="912"/>
    </row>
    <row r="86" spans="1:66" ht="33" hidden="1" customHeight="1" x14ac:dyDescent="0.25">
      <c r="A86" s="565">
        <v>58</v>
      </c>
      <c r="B86" s="907" t="s">
        <v>1064</v>
      </c>
      <c r="C86" s="740" t="s">
        <v>1065</v>
      </c>
      <c r="D86" s="426" t="s">
        <v>1066</v>
      </c>
      <c r="E86" s="241" t="s">
        <v>100</v>
      </c>
      <c r="F86" s="241" t="s">
        <v>72</v>
      </c>
      <c r="G86" s="241" t="s">
        <v>73</v>
      </c>
      <c r="H86" s="241" t="s">
        <v>74</v>
      </c>
      <c r="I86" s="241" t="s">
        <v>75</v>
      </c>
      <c r="J86" s="241" t="s">
        <v>288</v>
      </c>
      <c r="K86" s="241" t="s">
        <v>155</v>
      </c>
      <c r="L86" s="241" t="s">
        <v>1067</v>
      </c>
      <c r="M86" s="299">
        <v>5</v>
      </c>
      <c r="N86" s="229" t="s">
        <v>1068</v>
      </c>
      <c r="O86" s="241" t="s">
        <v>1069</v>
      </c>
      <c r="P86" s="250" t="s">
        <v>124</v>
      </c>
      <c r="Q86" s="241" t="s">
        <v>1070</v>
      </c>
      <c r="R86" s="250" t="s">
        <v>174</v>
      </c>
      <c r="S86" s="566" t="s">
        <v>175</v>
      </c>
      <c r="T86" s="567" t="s">
        <v>464</v>
      </c>
      <c r="U86" s="568">
        <v>5</v>
      </c>
      <c r="V86" s="299">
        <v>5</v>
      </c>
      <c r="W86" s="299">
        <v>5</v>
      </c>
      <c r="X86" s="299">
        <v>5</v>
      </c>
      <c r="Y86" s="569">
        <v>20</v>
      </c>
      <c r="Z86" s="570"/>
      <c r="AA86" s="506"/>
      <c r="AB86" s="741" t="s">
        <v>1071</v>
      </c>
      <c r="AC86" s="4" t="s">
        <v>1072</v>
      </c>
      <c r="AD86" s="241" t="s">
        <v>1073</v>
      </c>
      <c r="AE86" s="300">
        <v>4</v>
      </c>
      <c r="AF86" s="304">
        <v>0.8</v>
      </c>
      <c r="AG86" s="718" t="s">
        <v>1074</v>
      </c>
      <c r="AH86" s="718" t="s">
        <v>1072</v>
      </c>
      <c r="AI86" s="718" t="s">
        <v>1075</v>
      </c>
      <c r="AJ86" s="300">
        <v>2</v>
      </c>
      <c r="AK86" s="304">
        <v>0.4</v>
      </c>
      <c r="AL86" s="419" t="s">
        <v>1076</v>
      </c>
      <c r="AM86" s="241" t="s">
        <v>1077</v>
      </c>
      <c r="AN86" s="742" t="s">
        <v>1078</v>
      </c>
      <c r="AO86" s="743">
        <v>1</v>
      </c>
      <c r="AP86" s="20">
        <v>1</v>
      </c>
      <c r="AQ86" s="12" t="s">
        <v>1079</v>
      </c>
      <c r="AR86" s="4" t="s">
        <v>1080</v>
      </c>
      <c r="AS86" s="4" t="s">
        <v>1081</v>
      </c>
      <c r="AT86" s="300">
        <v>7</v>
      </c>
      <c r="AU86" s="304">
        <v>1.4</v>
      </c>
      <c r="AV86" s="6">
        <v>0</v>
      </c>
      <c r="AW86" s="34"/>
      <c r="AX86" s="34"/>
      <c r="AY86" s="725">
        <v>5</v>
      </c>
      <c r="AZ86" s="372">
        <v>5</v>
      </c>
      <c r="BA86" s="225">
        <v>1</v>
      </c>
      <c r="BB86" s="225">
        <v>1</v>
      </c>
      <c r="BC86" s="890">
        <v>17</v>
      </c>
      <c r="BD86" s="821">
        <f>BC86/Y86</f>
        <v>0.85</v>
      </c>
      <c r="BE86" s="7"/>
      <c r="BF86" s="7"/>
      <c r="BG86" s="7"/>
      <c r="BH86" s="7"/>
      <c r="BI86" s="183"/>
      <c r="BJ86" s="4" t="s">
        <v>1082</v>
      </c>
      <c r="BK86" s="803"/>
      <c r="BL86" s="803"/>
      <c r="BM86" s="815"/>
      <c r="BN86" s="913"/>
    </row>
    <row r="87" spans="1:66" s="513" customFormat="1" ht="33" hidden="1" customHeight="1" x14ac:dyDescent="0.25">
      <c r="A87" s="565">
        <v>59</v>
      </c>
      <c r="B87" s="907" t="s">
        <v>1064</v>
      </c>
      <c r="C87" s="740" t="s">
        <v>1065</v>
      </c>
      <c r="D87" s="426" t="s">
        <v>1066</v>
      </c>
      <c r="E87" s="241" t="s">
        <v>100</v>
      </c>
      <c r="F87" s="241" t="s">
        <v>72</v>
      </c>
      <c r="G87" s="241" t="s">
        <v>73</v>
      </c>
      <c r="H87" s="241" t="s">
        <v>74</v>
      </c>
      <c r="I87" s="241" t="s">
        <v>75</v>
      </c>
      <c r="J87" s="241" t="s">
        <v>724</v>
      </c>
      <c r="K87" s="241" t="s">
        <v>155</v>
      </c>
      <c r="L87" s="241" t="s">
        <v>1083</v>
      </c>
      <c r="M87" s="299">
        <v>0</v>
      </c>
      <c r="N87" s="744" t="s">
        <v>1084</v>
      </c>
      <c r="O87" s="571" t="s">
        <v>1085</v>
      </c>
      <c r="P87" s="572" t="s">
        <v>124</v>
      </c>
      <c r="Q87" s="745" t="s">
        <v>1086</v>
      </c>
      <c r="R87" s="572" t="s">
        <v>1087</v>
      </c>
      <c r="S87" s="566" t="s">
        <v>175</v>
      </c>
      <c r="T87" s="574" t="s">
        <v>127</v>
      </c>
      <c r="U87" s="580">
        <v>0</v>
      </c>
      <c r="V87" s="580">
        <v>4</v>
      </c>
      <c r="W87" s="580">
        <v>3</v>
      </c>
      <c r="X87" s="580">
        <v>3</v>
      </c>
      <c r="Y87" s="689">
        <v>10</v>
      </c>
      <c r="Z87" s="570"/>
      <c r="AA87" s="582"/>
      <c r="AB87" s="571" t="s">
        <v>1088</v>
      </c>
      <c r="AC87" s="746" t="s">
        <v>1089</v>
      </c>
      <c r="AD87" s="241" t="s">
        <v>1090</v>
      </c>
      <c r="AE87" s="582"/>
      <c r="AF87" s="576"/>
      <c r="AG87" s="718" t="s">
        <v>1091</v>
      </c>
      <c r="AH87" s="718" t="s">
        <v>1089</v>
      </c>
      <c r="AI87" s="718" t="s">
        <v>1092</v>
      </c>
      <c r="AJ87" s="300">
        <v>1</v>
      </c>
      <c r="AK87" s="304">
        <v>0.33329999999999999</v>
      </c>
      <c r="AL87" s="419" t="s">
        <v>1093</v>
      </c>
      <c r="AM87" s="241" t="s">
        <v>1094</v>
      </c>
      <c r="AN87" s="241" t="s">
        <v>1095</v>
      </c>
      <c r="AO87" s="4">
        <v>0</v>
      </c>
      <c r="AP87" s="12">
        <v>0</v>
      </c>
      <c r="AQ87" s="714" t="s">
        <v>1096</v>
      </c>
      <c r="AR87" s="4" t="s">
        <v>1097</v>
      </c>
      <c r="AS87" s="4" t="s">
        <v>1098</v>
      </c>
      <c r="AT87" s="300">
        <v>1</v>
      </c>
      <c r="AU87" s="304">
        <v>0.33329999999999999</v>
      </c>
      <c r="AV87" s="6">
        <v>0</v>
      </c>
      <c r="AW87" s="34">
        <v>0</v>
      </c>
      <c r="AX87" s="32">
        <v>0</v>
      </c>
      <c r="AY87" s="725">
        <v>0</v>
      </c>
      <c r="AZ87" s="24">
        <v>4</v>
      </c>
      <c r="BA87" s="299">
        <v>0</v>
      </c>
      <c r="BB87" s="225">
        <v>1</v>
      </c>
      <c r="BC87" s="890">
        <v>5</v>
      </c>
      <c r="BD87" s="821">
        <v>0.5</v>
      </c>
      <c r="BE87" s="7"/>
      <c r="BF87" s="7"/>
      <c r="BG87" s="7"/>
      <c r="BH87" s="7"/>
      <c r="BI87" s="183"/>
      <c r="BJ87" s="4" t="s">
        <v>1082</v>
      </c>
      <c r="BK87" s="803"/>
      <c r="BL87" s="803"/>
      <c r="BM87" s="816"/>
      <c r="BN87" s="914"/>
    </row>
    <row r="88" spans="1:66" s="513" customFormat="1" ht="33" hidden="1" customHeight="1" x14ac:dyDescent="0.25">
      <c r="A88" s="565">
        <v>60</v>
      </c>
      <c r="B88" s="907" t="s">
        <v>1064</v>
      </c>
      <c r="C88" s="740" t="s">
        <v>1065</v>
      </c>
      <c r="D88" s="426" t="s">
        <v>1066</v>
      </c>
      <c r="E88" s="241" t="s">
        <v>100</v>
      </c>
      <c r="F88" s="241" t="s">
        <v>72</v>
      </c>
      <c r="G88" s="241" t="s">
        <v>73</v>
      </c>
      <c r="H88" s="241" t="s">
        <v>74</v>
      </c>
      <c r="I88" s="241" t="s">
        <v>75</v>
      </c>
      <c r="J88" s="241" t="s">
        <v>288</v>
      </c>
      <c r="K88" s="241" t="s">
        <v>155</v>
      </c>
      <c r="L88" s="241" t="s">
        <v>1099</v>
      </c>
      <c r="M88" s="300" t="s">
        <v>1100</v>
      </c>
      <c r="N88" s="745" t="s">
        <v>1101</v>
      </c>
      <c r="O88" s="571" t="s">
        <v>1102</v>
      </c>
      <c r="P88" s="572" t="s">
        <v>81</v>
      </c>
      <c r="Q88" s="745" t="s">
        <v>1103</v>
      </c>
      <c r="R88" s="575" t="s">
        <v>1087</v>
      </c>
      <c r="S88" s="566" t="s">
        <v>175</v>
      </c>
      <c r="T88" s="574" t="s">
        <v>127</v>
      </c>
      <c r="U88" s="568">
        <v>0</v>
      </c>
      <c r="V88" s="568">
        <v>1</v>
      </c>
      <c r="W88" s="568">
        <v>1</v>
      </c>
      <c r="X88" s="568">
        <v>1</v>
      </c>
      <c r="Y88" s="690">
        <v>3</v>
      </c>
      <c r="Z88" s="570"/>
      <c r="AA88" s="570"/>
      <c r="AB88" s="571" t="s">
        <v>1104</v>
      </c>
      <c r="AC88" s="746" t="s">
        <v>1105</v>
      </c>
      <c r="AD88" s="241" t="s">
        <v>1090</v>
      </c>
      <c r="AE88" s="582"/>
      <c r="AF88" s="576"/>
      <c r="AG88" s="718" t="s">
        <v>1106</v>
      </c>
      <c r="AH88" s="718" t="s">
        <v>1105</v>
      </c>
      <c r="AI88" s="718" t="s">
        <v>1092</v>
      </c>
      <c r="AJ88" s="300">
        <v>0.33</v>
      </c>
      <c r="AK88" s="304">
        <v>0.33</v>
      </c>
      <c r="AL88" s="419" t="s">
        <v>1107</v>
      </c>
      <c r="AM88" s="241" t="s">
        <v>1108</v>
      </c>
      <c r="AN88" s="241" t="s">
        <v>1109</v>
      </c>
      <c r="AO88" s="300">
        <v>0.67</v>
      </c>
      <c r="AP88" s="304">
        <f>AO88/W88</f>
        <v>0.67</v>
      </c>
      <c r="AQ88" s="714" t="s">
        <v>1110</v>
      </c>
      <c r="AR88" s="4" t="s">
        <v>1097</v>
      </c>
      <c r="AS88" s="4" t="s">
        <v>1111</v>
      </c>
      <c r="AT88" s="300">
        <v>1</v>
      </c>
      <c r="AU88" s="304">
        <v>1</v>
      </c>
      <c r="AV88" s="6">
        <v>0</v>
      </c>
      <c r="AW88" s="34">
        <v>0</v>
      </c>
      <c r="AX88" s="32">
        <v>0</v>
      </c>
      <c r="AY88" s="725" t="s">
        <v>183</v>
      </c>
      <c r="AZ88" s="24">
        <v>1</v>
      </c>
      <c r="BA88" s="299">
        <v>0</v>
      </c>
      <c r="BB88" s="225">
        <v>1</v>
      </c>
      <c r="BC88" s="890">
        <v>2</v>
      </c>
      <c r="BD88" s="821">
        <f t="shared" si="6"/>
        <v>0.66666666666666663</v>
      </c>
      <c r="BE88" s="7"/>
      <c r="BF88" s="7"/>
      <c r="BG88" s="7"/>
      <c r="BH88" s="7"/>
      <c r="BI88" s="183"/>
      <c r="BJ88" s="4" t="s">
        <v>1082</v>
      </c>
      <c r="BK88" s="803"/>
      <c r="BL88" s="803"/>
      <c r="BM88" s="816"/>
      <c r="BN88" s="914"/>
    </row>
    <row r="89" spans="1:66" s="491" customFormat="1" ht="33" hidden="1" customHeight="1" x14ac:dyDescent="0.25">
      <c r="A89" s="565">
        <v>61</v>
      </c>
      <c r="B89" s="910" t="s">
        <v>1064</v>
      </c>
      <c r="C89" s="747" t="s">
        <v>1065</v>
      </c>
      <c r="D89" s="426" t="s">
        <v>1066</v>
      </c>
      <c r="E89" s="300" t="s">
        <v>100</v>
      </c>
      <c r="F89" s="300" t="s">
        <v>72</v>
      </c>
      <c r="G89" s="300" t="s">
        <v>73</v>
      </c>
      <c r="H89" s="300" t="s">
        <v>74</v>
      </c>
      <c r="I89" s="300" t="s">
        <v>75</v>
      </c>
      <c r="J89" s="300" t="s">
        <v>226</v>
      </c>
      <c r="K89" s="300" t="s">
        <v>1112</v>
      </c>
      <c r="L89" s="741" t="s">
        <v>1113</v>
      </c>
      <c r="M89" s="304" t="s">
        <v>1114</v>
      </c>
      <c r="N89" s="748" t="s">
        <v>1115</v>
      </c>
      <c r="O89" s="576" t="s">
        <v>1116</v>
      </c>
      <c r="P89" s="577" t="s">
        <v>124</v>
      </c>
      <c r="Q89" s="748" t="s">
        <v>1117</v>
      </c>
      <c r="R89" s="577" t="s">
        <v>83</v>
      </c>
      <c r="S89" s="566" t="s">
        <v>175</v>
      </c>
      <c r="T89" s="579" t="s">
        <v>127</v>
      </c>
      <c r="U89" s="580">
        <v>0</v>
      </c>
      <c r="V89" s="581">
        <v>0.2</v>
      </c>
      <c r="W89" s="581">
        <v>0.4</v>
      </c>
      <c r="X89" s="581">
        <v>0.4</v>
      </c>
      <c r="Y89" s="691">
        <v>1</v>
      </c>
      <c r="Z89" s="581">
        <v>0.1</v>
      </c>
      <c r="AA89" s="582">
        <v>0.25</v>
      </c>
      <c r="AB89" s="576" t="s">
        <v>1118</v>
      </c>
      <c r="AC89" s="746" t="s">
        <v>1119</v>
      </c>
      <c r="AD89" s="300" t="s">
        <v>1090</v>
      </c>
      <c r="AE89" s="582">
        <v>0.1</v>
      </c>
      <c r="AF89" s="582">
        <f>AE89/W89</f>
        <v>0.25</v>
      </c>
      <c r="AG89" s="749" t="s">
        <v>1120</v>
      </c>
      <c r="AH89" s="749" t="s">
        <v>1119</v>
      </c>
      <c r="AI89" s="749" t="s">
        <v>1121</v>
      </c>
      <c r="AJ89" s="304">
        <v>0.15</v>
      </c>
      <c r="AK89" s="304">
        <f>AJ89/W89</f>
        <v>0.37499999999999994</v>
      </c>
      <c r="AL89" s="304" t="s">
        <v>1122</v>
      </c>
      <c r="AM89" s="300" t="s">
        <v>1123</v>
      </c>
      <c r="AN89" s="741" t="s">
        <v>1124</v>
      </c>
      <c r="AO89" s="20">
        <v>0.05</v>
      </c>
      <c r="AP89" s="20">
        <f>AO89/W89</f>
        <v>0.125</v>
      </c>
      <c r="AQ89" s="714" t="s">
        <v>1125</v>
      </c>
      <c r="AR89" s="4" t="s">
        <v>1097</v>
      </c>
      <c r="AS89" s="4" t="s">
        <v>1126</v>
      </c>
      <c r="AT89" s="304">
        <v>0.4</v>
      </c>
      <c r="AU89" s="304">
        <f>AT89/W89</f>
        <v>1</v>
      </c>
      <c r="AV89" s="6">
        <v>0</v>
      </c>
      <c r="AW89" s="34">
        <v>0</v>
      </c>
      <c r="AX89" s="32">
        <v>0</v>
      </c>
      <c r="AY89" s="725" t="s">
        <v>183</v>
      </c>
      <c r="AZ89" s="28">
        <v>0.2</v>
      </c>
      <c r="BA89" s="299"/>
      <c r="BB89" s="225">
        <v>1</v>
      </c>
      <c r="BC89" s="891">
        <v>0.6</v>
      </c>
      <c r="BD89" s="821">
        <f t="shared" si="6"/>
        <v>0.6</v>
      </c>
      <c r="BE89" s="7"/>
      <c r="BF89" s="7"/>
      <c r="BG89" s="7"/>
      <c r="BH89" s="7"/>
      <c r="BI89" s="183"/>
      <c r="BJ89" s="4" t="s">
        <v>1082</v>
      </c>
      <c r="BK89" s="803"/>
      <c r="BL89" s="803"/>
      <c r="BM89" s="817"/>
      <c r="BN89" s="915"/>
    </row>
    <row r="90" spans="1:66" ht="33" hidden="1" customHeight="1" x14ac:dyDescent="0.25">
      <c r="A90" s="565">
        <v>62</v>
      </c>
      <c r="B90" s="907" t="s">
        <v>1064</v>
      </c>
      <c r="C90" s="740" t="s">
        <v>1065</v>
      </c>
      <c r="D90" s="426" t="s">
        <v>1066</v>
      </c>
      <c r="E90" s="241" t="s">
        <v>100</v>
      </c>
      <c r="F90" s="241" t="s">
        <v>72</v>
      </c>
      <c r="G90" s="241" t="s">
        <v>73</v>
      </c>
      <c r="H90" s="241" t="s">
        <v>74</v>
      </c>
      <c r="I90" s="241" t="s">
        <v>75</v>
      </c>
      <c r="J90" s="241" t="s">
        <v>288</v>
      </c>
      <c r="K90" s="241" t="s">
        <v>155</v>
      </c>
      <c r="L90" s="241" t="s">
        <v>1127</v>
      </c>
      <c r="M90" s="304">
        <v>1</v>
      </c>
      <c r="N90" s="229" t="s">
        <v>1128</v>
      </c>
      <c r="O90" s="241" t="s">
        <v>1129</v>
      </c>
      <c r="P90" s="250" t="s">
        <v>81</v>
      </c>
      <c r="Q90" s="241" t="s">
        <v>1130</v>
      </c>
      <c r="R90" s="250" t="s">
        <v>83</v>
      </c>
      <c r="S90" s="566" t="s">
        <v>126</v>
      </c>
      <c r="T90" s="567" t="s">
        <v>85</v>
      </c>
      <c r="U90" s="583">
        <v>1</v>
      </c>
      <c r="V90" s="225">
        <v>1</v>
      </c>
      <c r="W90" s="225">
        <v>1</v>
      </c>
      <c r="X90" s="225">
        <v>1</v>
      </c>
      <c r="Y90" s="584">
        <v>1</v>
      </c>
      <c r="Z90" s="581">
        <v>0.25</v>
      </c>
      <c r="AA90" s="506">
        <v>0.25</v>
      </c>
      <c r="AB90" s="741" t="s">
        <v>1131</v>
      </c>
      <c r="AC90" s="20" t="s">
        <v>1132</v>
      </c>
      <c r="AD90" s="241" t="s">
        <v>1133</v>
      </c>
      <c r="AE90" s="304">
        <v>0.25</v>
      </c>
      <c r="AF90" s="304">
        <v>0.25</v>
      </c>
      <c r="AG90" s="718" t="s">
        <v>1134</v>
      </c>
      <c r="AH90" s="718" t="s">
        <v>1135</v>
      </c>
      <c r="AI90" s="718" t="s">
        <v>1136</v>
      </c>
      <c r="AJ90" s="304">
        <v>0.25</v>
      </c>
      <c r="AK90" s="304">
        <v>0.25</v>
      </c>
      <c r="AL90" s="419" t="s">
        <v>1137</v>
      </c>
      <c r="AM90" s="241" t="s">
        <v>1138</v>
      </c>
      <c r="AN90" s="300" t="s">
        <v>1139</v>
      </c>
      <c r="AO90" s="304">
        <v>0.25</v>
      </c>
      <c r="AP90" s="304">
        <v>0.25</v>
      </c>
      <c r="AQ90" s="12" t="s">
        <v>1140</v>
      </c>
      <c r="AR90" s="4" t="s">
        <v>1141</v>
      </c>
      <c r="AS90" s="4" t="s">
        <v>1142</v>
      </c>
      <c r="AT90" s="304">
        <v>1</v>
      </c>
      <c r="AU90" s="304">
        <v>1</v>
      </c>
      <c r="AV90" s="6">
        <v>0</v>
      </c>
      <c r="AW90" s="34"/>
      <c r="AX90" s="34"/>
      <c r="AY90" s="750">
        <v>0</v>
      </c>
      <c r="AZ90" s="28">
        <v>1</v>
      </c>
      <c r="BA90" s="225">
        <v>1</v>
      </c>
      <c r="BB90" s="225">
        <v>1</v>
      </c>
      <c r="BC90" s="891">
        <v>1</v>
      </c>
      <c r="BD90" s="821">
        <f t="shared" si="6"/>
        <v>1</v>
      </c>
      <c r="BE90" s="7"/>
      <c r="BF90" s="7"/>
      <c r="BG90" s="7"/>
      <c r="BH90" s="7"/>
      <c r="BI90" s="183"/>
      <c r="BJ90" s="4" t="s">
        <v>1082</v>
      </c>
      <c r="BK90" s="803"/>
      <c r="BL90" s="803"/>
      <c r="BM90" s="815"/>
      <c r="BN90" s="913"/>
    </row>
    <row r="91" spans="1:66" ht="33" hidden="1" customHeight="1" x14ac:dyDescent="0.25">
      <c r="A91" s="565">
        <v>63</v>
      </c>
      <c r="B91" s="907" t="s">
        <v>1064</v>
      </c>
      <c r="C91" s="740" t="s">
        <v>1065</v>
      </c>
      <c r="D91" s="426" t="s">
        <v>1066</v>
      </c>
      <c r="E91" s="241" t="s">
        <v>100</v>
      </c>
      <c r="F91" s="241" t="s">
        <v>72</v>
      </c>
      <c r="G91" s="241" t="s">
        <v>73</v>
      </c>
      <c r="H91" s="241" t="s">
        <v>74</v>
      </c>
      <c r="I91" s="241" t="s">
        <v>75</v>
      </c>
      <c r="J91" s="241" t="s">
        <v>288</v>
      </c>
      <c r="K91" s="241" t="s">
        <v>155</v>
      </c>
      <c r="L91" s="241" t="s">
        <v>1143</v>
      </c>
      <c r="M91" s="300" t="s">
        <v>1144</v>
      </c>
      <c r="N91" s="229" t="s">
        <v>1145</v>
      </c>
      <c r="O91" s="241" t="s">
        <v>1146</v>
      </c>
      <c r="P91" s="250" t="s">
        <v>81</v>
      </c>
      <c r="Q91" s="241" t="s">
        <v>1147</v>
      </c>
      <c r="R91" s="250" t="s">
        <v>83</v>
      </c>
      <c r="S91" s="566" t="s">
        <v>84</v>
      </c>
      <c r="T91" s="567" t="s">
        <v>85</v>
      </c>
      <c r="U91" s="585">
        <v>1</v>
      </c>
      <c r="V91" s="304">
        <v>1.5</v>
      </c>
      <c r="W91" s="304">
        <v>1</v>
      </c>
      <c r="X91" s="304">
        <v>2</v>
      </c>
      <c r="Y91" s="584">
        <v>2</v>
      </c>
      <c r="Z91" s="581">
        <v>0.1</v>
      </c>
      <c r="AA91" s="506">
        <f>Z91/W91</f>
        <v>0.1</v>
      </c>
      <c r="AB91" s="741" t="s">
        <v>1148</v>
      </c>
      <c r="AC91" s="20" t="s">
        <v>1132</v>
      </c>
      <c r="AD91" s="241" t="s">
        <v>1149</v>
      </c>
      <c r="AE91" s="304">
        <v>0.35</v>
      </c>
      <c r="AF91" s="304">
        <v>0.35</v>
      </c>
      <c r="AG91" s="718" t="s">
        <v>1150</v>
      </c>
      <c r="AH91" s="718" t="s">
        <v>1151</v>
      </c>
      <c r="AI91" s="718" t="s">
        <v>1152</v>
      </c>
      <c r="AJ91" s="304">
        <v>0.2</v>
      </c>
      <c r="AK91" s="20">
        <f>AJ91/W91</f>
        <v>0.2</v>
      </c>
      <c r="AL91" s="419" t="s">
        <v>1153</v>
      </c>
      <c r="AM91" s="241" t="s">
        <v>1154</v>
      </c>
      <c r="AN91" s="241" t="s">
        <v>1155</v>
      </c>
      <c r="AO91" s="304">
        <v>0.35</v>
      </c>
      <c r="AP91" s="304">
        <v>0.35</v>
      </c>
      <c r="AQ91" s="12" t="s">
        <v>1156</v>
      </c>
      <c r="AR91" s="4" t="s">
        <v>1141</v>
      </c>
      <c r="AS91" s="4" t="s">
        <v>1157</v>
      </c>
      <c r="AT91" s="304">
        <f>AO91+AJ91+AE91+Z91</f>
        <v>1</v>
      </c>
      <c r="AU91" s="304">
        <v>1</v>
      </c>
      <c r="AV91" s="300">
        <v>0</v>
      </c>
      <c r="AW91" s="426"/>
      <c r="AX91" s="426"/>
      <c r="AY91" s="865">
        <v>1</v>
      </c>
      <c r="AZ91" s="189" t="s">
        <v>1158</v>
      </c>
      <c r="BA91" s="585">
        <v>1</v>
      </c>
      <c r="BB91" s="304">
        <v>1</v>
      </c>
      <c r="BC91" s="891">
        <v>1</v>
      </c>
      <c r="BD91" s="821">
        <f t="shared" si="6"/>
        <v>0.5</v>
      </c>
      <c r="BE91" s="7"/>
      <c r="BF91" s="7"/>
      <c r="BG91" s="7"/>
      <c r="BH91" s="7"/>
      <c r="BI91" s="183"/>
      <c r="BJ91" s="4" t="s">
        <v>1082</v>
      </c>
      <c r="BK91" s="803"/>
      <c r="BL91" s="803"/>
      <c r="BM91" s="815"/>
      <c r="BN91" s="913"/>
    </row>
    <row r="92" spans="1:66" ht="33" hidden="1" customHeight="1" x14ac:dyDescent="0.25">
      <c r="A92" s="565">
        <v>64</v>
      </c>
      <c r="B92" s="907" t="s">
        <v>1064</v>
      </c>
      <c r="C92" s="740" t="s">
        <v>1065</v>
      </c>
      <c r="D92" s="426" t="s">
        <v>1066</v>
      </c>
      <c r="E92" s="241" t="s">
        <v>100</v>
      </c>
      <c r="F92" s="241" t="s">
        <v>72</v>
      </c>
      <c r="G92" s="241" t="s">
        <v>73</v>
      </c>
      <c r="H92" s="241" t="s">
        <v>74</v>
      </c>
      <c r="I92" s="241" t="s">
        <v>75</v>
      </c>
      <c r="J92" s="241" t="s">
        <v>288</v>
      </c>
      <c r="K92" s="241" t="s">
        <v>155</v>
      </c>
      <c r="L92" s="241" t="s">
        <v>1159</v>
      </c>
      <c r="M92" s="300">
        <v>0</v>
      </c>
      <c r="N92" s="241" t="s">
        <v>1160</v>
      </c>
      <c r="O92" s="241" t="s">
        <v>1161</v>
      </c>
      <c r="P92" s="250" t="s">
        <v>81</v>
      </c>
      <c r="Q92" s="241" t="s">
        <v>1162</v>
      </c>
      <c r="R92" s="250" t="s">
        <v>83</v>
      </c>
      <c r="S92" s="566" t="s">
        <v>126</v>
      </c>
      <c r="T92" s="567" t="s">
        <v>464</v>
      </c>
      <c r="U92" s="585">
        <v>0</v>
      </c>
      <c r="V92" s="585">
        <v>0</v>
      </c>
      <c r="W92" s="585">
        <v>1</v>
      </c>
      <c r="X92" s="585">
        <v>1</v>
      </c>
      <c r="Y92" s="585">
        <v>1</v>
      </c>
      <c r="Z92" s="581"/>
      <c r="AA92" s="506"/>
      <c r="AB92" s="741" t="s">
        <v>1163</v>
      </c>
      <c r="AC92" s="23" t="s">
        <v>1164</v>
      </c>
      <c r="AD92" s="241" t="s">
        <v>1073</v>
      </c>
      <c r="AE92" s="304">
        <v>0.5</v>
      </c>
      <c r="AF92" s="304">
        <v>0.5</v>
      </c>
      <c r="AG92" s="751" t="s">
        <v>1165</v>
      </c>
      <c r="AH92" s="718" t="s">
        <v>1164</v>
      </c>
      <c r="AI92" s="718" t="s">
        <v>1166</v>
      </c>
      <c r="AJ92" s="304">
        <v>0.25</v>
      </c>
      <c r="AK92" s="304">
        <v>0.25</v>
      </c>
      <c r="AL92" s="752" t="s">
        <v>1167</v>
      </c>
      <c r="AM92" s="718" t="s">
        <v>1164</v>
      </c>
      <c r="AN92" s="241" t="s">
        <v>1168</v>
      </c>
      <c r="AO92" s="20">
        <v>0.25</v>
      </c>
      <c r="AP92" s="20">
        <v>0.25</v>
      </c>
      <c r="AQ92" s="12" t="s">
        <v>1169</v>
      </c>
      <c r="AR92" s="4" t="s">
        <v>1170</v>
      </c>
      <c r="AS92" s="4" t="s">
        <v>1171</v>
      </c>
      <c r="AT92" s="304">
        <v>1</v>
      </c>
      <c r="AU92" s="304">
        <v>1</v>
      </c>
      <c r="AV92" s="6">
        <v>0</v>
      </c>
      <c r="AW92" s="34">
        <v>0</v>
      </c>
      <c r="AX92" s="32">
        <v>0</v>
      </c>
      <c r="AY92" s="725">
        <v>0</v>
      </c>
      <c r="AZ92" s="359">
        <v>0.2</v>
      </c>
      <c r="BA92" s="299"/>
      <c r="BB92" s="299"/>
      <c r="BC92" s="891">
        <v>1</v>
      </c>
      <c r="BD92" s="821">
        <f t="shared" si="6"/>
        <v>1</v>
      </c>
      <c r="BE92" s="7"/>
      <c r="BF92" s="7"/>
      <c r="BG92" s="7"/>
      <c r="BH92" s="7"/>
      <c r="BI92" s="183"/>
      <c r="BJ92" s="4" t="s">
        <v>1082</v>
      </c>
      <c r="BK92" s="803"/>
      <c r="BL92" s="803"/>
      <c r="BM92" s="815"/>
      <c r="BN92" s="913"/>
    </row>
    <row r="93" spans="1:66" ht="33" hidden="1" customHeight="1" x14ac:dyDescent="0.25">
      <c r="A93" s="565">
        <v>65</v>
      </c>
      <c r="B93" s="907" t="s">
        <v>1064</v>
      </c>
      <c r="C93" s="740" t="s">
        <v>1065</v>
      </c>
      <c r="D93" s="426" t="s">
        <v>1066</v>
      </c>
      <c r="E93" s="241" t="s">
        <v>100</v>
      </c>
      <c r="F93" s="241" t="s">
        <v>248</v>
      </c>
      <c r="G93" s="241" t="s">
        <v>73</v>
      </c>
      <c r="H93" s="241" t="s">
        <v>74</v>
      </c>
      <c r="I93" s="241" t="s">
        <v>75</v>
      </c>
      <c r="J93" s="241" t="s">
        <v>288</v>
      </c>
      <c r="K93" s="241" t="s">
        <v>155</v>
      </c>
      <c r="L93" s="241" t="s">
        <v>1172</v>
      </c>
      <c r="M93" s="300">
        <v>0</v>
      </c>
      <c r="N93" s="753" t="s">
        <v>1173</v>
      </c>
      <c r="O93" s="586" t="s">
        <v>1174</v>
      </c>
      <c r="P93" s="586" t="s">
        <v>81</v>
      </c>
      <c r="Q93" s="586" t="s">
        <v>1175</v>
      </c>
      <c r="R93" s="586" t="s">
        <v>1176</v>
      </c>
      <c r="S93" s="566" t="s">
        <v>175</v>
      </c>
      <c r="T93" s="587" t="s">
        <v>1177</v>
      </c>
      <c r="U93" s="672">
        <v>0.25</v>
      </c>
      <c r="V93" s="581">
        <v>0.25</v>
      </c>
      <c r="W93" s="581">
        <v>0.25</v>
      </c>
      <c r="X93" s="581">
        <v>0.25</v>
      </c>
      <c r="Y93" s="692">
        <v>1</v>
      </c>
      <c r="Z93" s="581"/>
      <c r="AA93" s="576"/>
      <c r="AB93" s="586" t="s">
        <v>1178</v>
      </c>
      <c r="AC93" s="709" t="s">
        <v>1179</v>
      </c>
      <c r="AD93" s="241" t="s">
        <v>1090</v>
      </c>
      <c r="AE93" s="576"/>
      <c r="AF93" s="576"/>
      <c r="AG93" s="718" t="s">
        <v>1178</v>
      </c>
      <c r="AH93" s="718" t="s">
        <v>1180</v>
      </c>
      <c r="AI93" s="718" t="s">
        <v>1181</v>
      </c>
      <c r="AJ93" s="576"/>
      <c r="AK93" s="576"/>
      <c r="AL93" s="586" t="s">
        <v>1182</v>
      </c>
      <c r="AM93" s="754" t="s">
        <v>1183</v>
      </c>
      <c r="AN93" s="755" t="s">
        <v>1184</v>
      </c>
      <c r="AO93" s="20">
        <v>0.25</v>
      </c>
      <c r="AP93" s="12">
        <v>1</v>
      </c>
      <c r="AQ93" s="12" t="s">
        <v>1185</v>
      </c>
      <c r="AR93" s="4" t="s">
        <v>1186</v>
      </c>
      <c r="AS93" s="4" t="s">
        <v>1187</v>
      </c>
      <c r="AT93" s="304">
        <v>0.25</v>
      </c>
      <c r="AU93" s="304">
        <v>1</v>
      </c>
      <c r="AV93" s="6">
        <v>0</v>
      </c>
      <c r="AW93" s="34"/>
      <c r="AX93" s="34"/>
      <c r="AY93" s="756">
        <v>0.33</v>
      </c>
      <c r="AZ93" s="359">
        <v>0.33</v>
      </c>
      <c r="BA93" s="225">
        <v>1</v>
      </c>
      <c r="BB93" s="225">
        <v>1</v>
      </c>
      <c r="BC93" s="891">
        <v>0.75</v>
      </c>
      <c r="BD93" s="821">
        <f t="shared" si="6"/>
        <v>0.75</v>
      </c>
      <c r="BE93" s="7"/>
      <c r="BF93" s="7"/>
      <c r="BG93" s="7"/>
      <c r="BH93" s="7"/>
      <c r="BI93" s="183"/>
      <c r="BJ93" s="4" t="s">
        <v>1082</v>
      </c>
      <c r="BK93" s="803"/>
      <c r="BL93" s="803"/>
      <c r="BM93" s="815"/>
      <c r="BN93" s="913"/>
    </row>
    <row r="94" spans="1:66" ht="33" hidden="1" customHeight="1" x14ac:dyDescent="0.25">
      <c r="A94" s="565">
        <v>65.099999999999994</v>
      </c>
      <c r="B94" s="907" t="s">
        <v>1064</v>
      </c>
      <c r="C94" s="740" t="s">
        <v>1065</v>
      </c>
      <c r="D94" s="426" t="s">
        <v>1066</v>
      </c>
      <c r="E94" s="241" t="s">
        <v>100</v>
      </c>
      <c r="F94" s="241" t="s">
        <v>248</v>
      </c>
      <c r="G94" s="241" t="s">
        <v>73</v>
      </c>
      <c r="H94" s="241" t="s">
        <v>74</v>
      </c>
      <c r="I94" s="241" t="s">
        <v>75</v>
      </c>
      <c r="J94" s="241" t="s">
        <v>288</v>
      </c>
      <c r="K94" s="241" t="s">
        <v>155</v>
      </c>
      <c r="L94" s="241" t="s">
        <v>1172</v>
      </c>
      <c r="M94" s="300">
        <v>0</v>
      </c>
      <c r="N94" s="594" t="s">
        <v>1188</v>
      </c>
      <c r="O94" s="588" t="s">
        <v>1189</v>
      </c>
      <c r="P94" s="588" t="s">
        <v>124</v>
      </c>
      <c r="Q94" s="588" t="s">
        <v>1190</v>
      </c>
      <c r="R94" s="588" t="s">
        <v>174</v>
      </c>
      <c r="S94" s="566" t="s">
        <v>175</v>
      </c>
      <c r="T94" s="589" t="s">
        <v>1177</v>
      </c>
      <c r="U94" s="673" t="s">
        <v>1191</v>
      </c>
      <c r="V94" s="578" t="s">
        <v>1191</v>
      </c>
      <c r="W94" s="578">
        <v>0</v>
      </c>
      <c r="X94" s="578">
        <v>0</v>
      </c>
      <c r="Y94" s="693">
        <v>1</v>
      </c>
      <c r="Z94" s="578"/>
      <c r="AA94" s="674"/>
      <c r="AB94" s="588" t="s">
        <v>1192</v>
      </c>
      <c r="AC94" s="710" t="s">
        <v>1179</v>
      </c>
      <c r="AD94" s="241" t="s">
        <v>1090</v>
      </c>
      <c r="AE94" s="674"/>
      <c r="AF94" s="674"/>
      <c r="AG94" s="718" t="s">
        <v>1193</v>
      </c>
      <c r="AH94" s="718" t="s">
        <v>1180</v>
      </c>
      <c r="AI94" s="718" t="s">
        <v>1194</v>
      </c>
      <c r="AJ94" s="576"/>
      <c r="AK94" s="576"/>
      <c r="AL94" s="588" t="s">
        <v>1195</v>
      </c>
      <c r="AM94" s="754" t="s">
        <v>1183</v>
      </c>
      <c r="AN94" s="757" t="s">
        <v>1196</v>
      </c>
      <c r="AO94" s="4"/>
      <c r="AP94" s="4"/>
      <c r="AQ94" s="12" t="s">
        <v>1197</v>
      </c>
      <c r="AR94" s="4" t="s">
        <v>1186</v>
      </c>
      <c r="AS94" s="4" t="s">
        <v>1198</v>
      </c>
      <c r="AT94" s="300"/>
      <c r="AU94" s="300"/>
      <c r="AV94" s="6">
        <v>0</v>
      </c>
      <c r="AW94" s="34"/>
      <c r="AX94" s="34"/>
      <c r="AY94" s="756">
        <v>0.5</v>
      </c>
      <c r="AZ94" s="24">
        <v>0.5</v>
      </c>
      <c r="BA94" s="225">
        <v>1</v>
      </c>
      <c r="BB94" s="225">
        <v>1</v>
      </c>
      <c r="BC94" s="892">
        <v>1</v>
      </c>
      <c r="BD94" s="821">
        <f t="shared" si="6"/>
        <v>1</v>
      </c>
      <c r="BE94" s="7"/>
      <c r="BF94" s="7"/>
      <c r="BG94" s="7"/>
      <c r="BH94" s="7"/>
      <c r="BI94" s="183"/>
      <c r="BJ94" s="4" t="s">
        <v>1082</v>
      </c>
      <c r="BK94" s="803"/>
      <c r="BL94" s="803"/>
      <c r="BM94" s="815"/>
      <c r="BN94" s="913"/>
    </row>
    <row r="95" spans="1:66" ht="33" hidden="1" customHeight="1" x14ac:dyDescent="0.25">
      <c r="A95" s="565">
        <v>66</v>
      </c>
      <c r="B95" s="907" t="s">
        <v>1064</v>
      </c>
      <c r="C95" s="740" t="s">
        <v>1065</v>
      </c>
      <c r="D95" s="426" t="s">
        <v>1066</v>
      </c>
      <c r="E95" s="241" t="s">
        <v>616</v>
      </c>
      <c r="F95" s="241" t="s">
        <v>617</v>
      </c>
      <c r="G95" s="241" t="s">
        <v>618</v>
      </c>
      <c r="H95" s="241" t="s">
        <v>74</v>
      </c>
      <c r="I95" s="241" t="s">
        <v>75</v>
      </c>
      <c r="J95" s="241" t="s">
        <v>288</v>
      </c>
      <c r="K95" s="241" t="s">
        <v>155</v>
      </c>
      <c r="L95" s="241" t="s">
        <v>1199</v>
      </c>
      <c r="M95" s="300">
        <v>0</v>
      </c>
      <c r="N95" s="745" t="s">
        <v>1200</v>
      </c>
      <c r="O95" s="571" t="s">
        <v>1201</v>
      </c>
      <c r="P95" s="572" t="s">
        <v>124</v>
      </c>
      <c r="Q95" s="745" t="s">
        <v>1202</v>
      </c>
      <c r="R95" s="572" t="s">
        <v>1203</v>
      </c>
      <c r="S95" s="566" t="s">
        <v>175</v>
      </c>
      <c r="T95" s="574" t="s">
        <v>127</v>
      </c>
      <c r="U95" s="673">
        <v>0.25</v>
      </c>
      <c r="V95" s="578">
        <v>0.25</v>
      </c>
      <c r="W95" s="578">
        <v>1</v>
      </c>
      <c r="X95" s="578">
        <v>1</v>
      </c>
      <c r="Y95" s="694">
        <v>2.5</v>
      </c>
      <c r="Z95" s="578"/>
      <c r="AA95" s="552"/>
      <c r="AB95" s="588" t="s">
        <v>1204</v>
      </c>
      <c r="AC95" s="710" t="s">
        <v>1179</v>
      </c>
      <c r="AD95" s="588" t="s">
        <v>1205</v>
      </c>
      <c r="AE95" s="674"/>
      <c r="AF95" s="552"/>
      <c r="AG95" s="718" t="s">
        <v>1206</v>
      </c>
      <c r="AH95" s="718" t="s">
        <v>1180</v>
      </c>
      <c r="AI95" s="718" t="s">
        <v>1205</v>
      </c>
      <c r="AJ95" s="576"/>
      <c r="AK95" s="576"/>
      <c r="AL95" s="588" t="s">
        <v>1207</v>
      </c>
      <c r="AM95" s="588" t="s">
        <v>1183</v>
      </c>
      <c r="AN95" s="588" t="s">
        <v>1208</v>
      </c>
      <c r="AO95" s="4">
        <v>1</v>
      </c>
      <c r="AP95" s="12">
        <v>1</v>
      </c>
      <c r="AQ95" s="12" t="s">
        <v>1209</v>
      </c>
      <c r="AR95" s="4" t="s">
        <v>1186</v>
      </c>
      <c r="AS95" s="4" t="s">
        <v>1210</v>
      </c>
      <c r="AT95" s="300">
        <v>1</v>
      </c>
      <c r="AU95" s="304">
        <f>AT95/W95</f>
        <v>1</v>
      </c>
      <c r="AV95" s="300">
        <v>0.15</v>
      </c>
      <c r="AW95" s="34">
        <v>0</v>
      </c>
      <c r="AX95" s="762">
        <v>0</v>
      </c>
      <c r="AY95" s="758">
        <v>0.25</v>
      </c>
      <c r="AZ95" s="24">
        <v>0.1</v>
      </c>
      <c r="BA95" s="225">
        <v>1</v>
      </c>
      <c r="BB95" s="225">
        <f>AZ95/V95</f>
        <v>0.4</v>
      </c>
      <c r="BC95" s="890">
        <f>AY95+AZ95+AT95</f>
        <v>1.35</v>
      </c>
      <c r="BD95" s="821">
        <f t="shared" si="6"/>
        <v>0.54</v>
      </c>
      <c r="BE95" s="7"/>
      <c r="BF95" s="7"/>
      <c r="BG95" s="7"/>
      <c r="BH95" s="7"/>
      <c r="BI95" s="183"/>
      <c r="BJ95" s="4" t="s">
        <v>1082</v>
      </c>
      <c r="BK95" s="803"/>
      <c r="BL95" s="803"/>
      <c r="BM95" s="815"/>
      <c r="BN95" s="913"/>
    </row>
    <row r="96" spans="1:66" ht="33" hidden="1" customHeight="1" x14ac:dyDescent="0.25">
      <c r="A96" s="565">
        <v>67</v>
      </c>
      <c r="B96" s="907" t="s">
        <v>1064</v>
      </c>
      <c r="C96" s="740" t="s">
        <v>1065</v>
      </c>
      <c r="D96" s="426" t="s">
        <v>1066</v>
      </c>
      <c r="E96" s="241" t="s">
        <v>100</v>
      </c>
      <c r="F96" s="241" t="s">
        <v>72</v>
      </c>
      <c r="G96" s="241" t="s">
        <v>73</v>
      </c>
      <c r="H96" s="241" t="s">
        <v>74</v>
      </c>
      <c r="I96" s="241" t="s">
        <v>75</v>
      </c>
      <c r="J96" s="241" t="s">
        <v>288</v>
      </c>
      <c r="K96" s="241" t="s">
        <v>155</v>
      </c>
      <c r="L96" s="241" t="s">
        <v>1211</v>
      </c>
      <c r="M96" s="300">
        <v>0</v>
      </c>
      <c r="N96" s="572" t="s">
        <v>1212</v>
      </c>
      <c r="O96" s="588" t="s">
        <v>1213</v>
      </c>
      <c r="P96" s="572" t="s">
        <v>81</v>
      </c>
      <c r="Q96" s="572" t="s">
        <v>1214</v>
      </c>
      <c r="R96" s="829" t="s">
        <v>83</v>
      </c>
      <c r="S96" s="573" t="s">
        <v>126</v>
      </c>
      <c r="T96" s="574" t="s">
        <v>127</v>
      </c>
      <c r="U96" s="591">
        <v>1</v>
      </c>
      <c r="V96" s="592">
        <v>1</v>
      </c>
      <c r="W96" s="592">
        <v>1</v>
      </c>
      <c r="X96" s="592">
        <v>1</v>
      </c>
      <c r="Y96" s="695">
        <v>1</v>
      </c>
      <c r="Z96" s="578"/>
      <c r="AA96" s="552"/>
      <c r="AB96" s="757" t="s">
        <v>1215</v>
      </c>
      <c r="AC96" s="710" t="s">
        <v>1179</v>
      </c>
      <c r="AD96" s="588" t="s">
        <v>1205</v>
      </c>
      <c r="AE96" s="674"/>
      <c r="AF96" s="674"/>
      <c r="AG96" s="718" t="s">
        <v>1216</v>
      </c>
      <c r="AH96" s="718" t="s">
        <v>1180</v>
      </c>
      <c r="AI96" s="718" t="s">
        <v>1205</v>
      </c>
      <c r="AJ96" s="576"/>
      <c r="AK96" s="576"/>
      <c r="AL96" s="757" t="s">
        <v>1217</v>
      </c>
      <c r="AM96" s="588" t="s">
        <v>1183</v>
      </c>
      <c r="AN96" s="757" t="s">
        <v>1218</v>
      </c>
      <c r="AO96" s="12">
        <v>1</v>
      </c>
      <c r="AP96" s="12">
        <v>1</v>
      </c>
      <c r="AQ96" s="12" t="s">
        <v>1219</v>
      </c>
      <c r="AR96" s="4" t="s">
        <v>1186</v>
      </c>
      <c r="AS96" s="4" t="s">
        <v>1220</v>
      </c>
      <c r="AT96" s="304">
        <v>1</v>
      </c>
      <c r="AU96" s="304">
        <v>1</v>
      </c>
      <c r="AV96" s="6">
        <v>0</v>
      </c>
      <c r="AW96" s="34"/>
      <c r="AX96" s="34"/>
      <c r="AY96" s="758">
        <v>0.25</v>
      </c>
      <c r="AZ96" s="24">
        <v>2</v>
      </c>
      <c r="BA96" s="225">
        <v>0</v>
      </c>
      <c r="BB96" s="225">
        <v>0</v>
      </c>
      <c r="BC96" s="891">
        <v>1</v>
      </c>
      <c r="BD96" s="821">
        <f t="shared" si="6"/>
        <v>1</v>
      </c>
      <c r="BE96" s="7"/>
      <c r="BF96" s="7"/>
      <c r="BG96" s="7"/>
      <c r="BH96" s="7"/>
      <c r="BI96" s="183"/>
      <c r="BJ96" s="4" t="s">
        <v>1082</v>
      </c>
      <c r="BK96" s="803"/>
      <c r="BL96" s="803"/>
      <c r="BM96" s="815"/>
      <c r="BN96" s="913"/>
    </row>
    <row r="97" spans="1:66" ht="33" hidden="1" customHeight="1" x14ac:dyDescent="0.25">
      <c r="A97" s="565">
        <v>68</v>
      </c>
      <c r="B97" s="907" t="s">
        <v>1064</v>
      </c>
      <c r="C97" s="740" t="s">
        <v>1065</v>
      </c>
      <c r="D97" s="426" t="s">
        <v>1066</v>
      </c>
      <c r="E97" s="241" t="s">
        <v>100</v>
      </c>
      <c r="F97" s="241" t="s">
        <v>72</v>
      </c>
      <c r="G97" s="241" t="s">
        <v>73</v>
      </c>
      <c r="H97" s="241" t="s">
        <v>74</v>
      </c>
      <c r="I97" s="241" t="s">
        <v>75</v>
      </c>
      <c r="J97" s="241" t="s">
        <v>288</v>
      </c>
      <c r="K97" s="241" t="s">
        <v>155</v>
      </c>
      <c r="L97" s="241" t="s">
        <v>1221</v>
      </c>
      <c r="M97" s="300">
        <v>0</v>
      </c>
      <c r="N97" s="572" t="s">
        <v>1222</v>
      </c>
      <c r="O97" s="593" t="s">
        <v>1223</v>
      </c>
      <c r="P97" s="577" t="s">
        <v>124</v>
      </c>
      <c r="Q97" s="577" t="s">
        <v>1224</v>
      </c>
      <c r="R97" s="829" t="s">
        <v>1203</v>
      </c>
      <c r="S97" s="566" t="s">
        <v>84</v>
      </c>
      <c r="T97" s="574" t="s">
        <v>127</v>
      </c>
      <c r="U97" s="673">
        <v>1</v>
      </c>
      <c r="V97" s="578">
        <v>0</v>
      </c>
      <c r="W97" s="578">
        <v>0</v>
      </c>
      <c r="X97" s="578">
        <v>0</v>
      </c>
      <c r="Y97" s="694">
        <v>1</v>
      </c>
      <c r="Z97" s="578">
        <v>1</v>
      </c>
      <c r="AA97" s="552">
        <v>1</v>
      </c>
      <c r="AB97" s="593" t="s">
        <v>1225</v>
      </c>
      <c r="AC97" s="710" t="s">
        <v>1179</v>
      </c>
      <c r="AD97" s="593" t="s">
        <v>1226</v>
      </c>
      <c r="AE97" s="674"/>
      <c r="AF97" s="674"/>
      <c r="AG97" s="718" t="s">
        <v>1227</v>
      </c>
      <c r="AH97" s="718" t="s">
        <v>1180</v>
      </c>
      <c r="AI97" s="718" t="s">
        <v>1195</v>
      </c>
      <c r="AJ97" s="576"/>
      <c r="AK97" s="576"/>
      <c r="AL97" s="588" t="s">
        <v>1228</v>
      </c>
      <c r="AM97" s="588" t="s">
        <v>1183</v>
      </c>
      <c r="AN97" s="757" t="s">
        <v>1229</v>
      </c>
      <c r="AO97" s="4"/>
      <c r="AP97" s="4"/>
      <c r="AQ97" s="4" t="s">
        <v>1230</v>
      </c>
      <c r="AR97" s="4" t="s">
        <v>1186</v>
      </c>
      <c r="AS97" s="4" t="s">
        <v>1231</v>
      </c>
      <c r="AT97" s="300"/>
      <c r="AU97" s="300"/>
      <c r="AV97" s="300">
        <v>0.25</v>
      </c>
      <c r="AW97" s="426"/>
      <c r="AX97" s="426"/>
      <c r="AY97" s="758" t="s">
        <v>1232</v>
      </c>
      <c r="AZ97" s="24">
        <v>0</v>
      </c>
      <c r="BA97" s="225">
        <v>0.5</v>
      </c>
      <c r="BB97" s="225">
        <v>0.25</v>
      </c>
      <c r="BC97" s="890">
        <v>1</v>
      </c>
      <c r="BD97" s="821">
        <f t="shared" si="6"/>
        <v>1</v>
      </c>
      <c r="BE97" s="7"/>
      <c r="BF97" s="7"/>
      <c r="BG97" s="7"/>
      <c r="BH97" s="7"/>
      <c r="BI97" s="183"/>
      <c r="BJ97" s="4" t="s">
        <v>1082</v>
      </c>
      <c r="BK97" s="803"/>
      <c r="BL97" s="803"/>
      <c r="BM97" s="815"/>
      <c r="BN97" s="913"/>
    </row>
    <row r="98" spans="1:66" ht="33" hidden="1" customHeight="1" x14ac:dyDescent="0.25">
      <c r="A98" s="565">
        <v>69</v>
      </c>
      <c r="B98" s="907" t="s">
        <v>1064</v>
      </c>
      <c r="C98" s="740" t="s">
        <v>1065</v>
      </c>
      <c r="D98" s="426" t="s">
        <v>1066</v>
      </c>
      <c r="E98" s="241" t="s">
        <v>616</v>
      </c>
      <c r="F98" s="241" t="s">
        <v>617</v>
      </c>
      <c r="G98" s="241" t="s">
        <v>1233</v>
      </c>
      <c r="H98" s="241" t="s">
        <v>619</v>
      </c>
      <c r="I98" s="241" t="s">
        <v>75</v>
      </c>
      <c r="J98" s="241" t="s">
        <v>288</v>
      </c>
      <c r="K98" s="241" t="s">
        <v>155</v>
      </c>
      <c r="L98" s="241" t="s">
        <v>1234</v>
      </c>
      <c r="M98" s="300">
        <v>1</v>
      </c>
      <c r="N98" s="759" t="s">
        <v>1235</v>
      </c>
      <c r="O98" s="588" t="s">
        <v>1236</v>
      </c>
      <c r="P98" s="586" t="s">
        <v>124</v>
      </c>
      <c r="Q98" s="588" t="s">
        <v>1237</v>
      </c>
      <c r="R98" s="830" t="s">
        <v>174</v>
      </c>
      <c r="S98" s="566" t="s">
        <v>84</v>
      </c>
      <c r="T98" s="589" t="s">
        <v>1177</v>
      </c>
      <c r="U98" s="673">
        <v>1</v>
      </c>
      <c r="V98" s="578">
        <v>0</v>
      </c>
      <c r="W98" s="578">
        <v>0</v>
      </c>
      <c r="X98" s="578">
        <v>0</v>
      </c>
      <c r="Y98" s="694">
        <v>1</v>
      </c>
      <c r="Z98" s="578"/>
      <c r="AA98" s="674"/>
      <c r="AB98" s="588" t="s">
        <v>1238</v>
      </c>
      <c r="AC98" s="710" t="s">
        <v>1179</v>
      </c>
      <c r="AD98" s="588" t="s">
        <v>1239</v>
      </c>
      <c r="AE98" s="674"/>
      <c r="AF98" s="674"/>
      <c r="AG98" s="718" t="s">
        <v>1193</v>
      </c>
      <c r="AH98" s="718" t="s">
        <v>1180</v>
      </c>
      <c r="AI98" s="718" t="s">
        <v>1240</v>
      </c>
      <c r="AJ98" s="576"/>
      <c r="AK98" s="576"/>
      <c r="AL98" s="588" t="s">
        <v>1228</v>
      </c>
      <c r="AM98" s="588" t="s">
        <v>1183</v>
      </c>
      <c r="AN98" s="757" t="s">
        <v>1229</v>
      </c>
      <c r="AO98" s="4"/>
      <c r="AP98" s="4"/>
      <c r="AQ98" s="12" t="s">
        <v>1241</v>
      </c>
      <c r="AR98" s="4" t="s">
        <v>1186</v>
      </c>
      <c r="AS98" s="4" t="s">
        <v>1242</v>
      </c>
      <c r="AT98" s="300"/>
      <c r="AU98" s="300"/>
      <c r="AV98" s="6">
        <v>0</v>
      </c>
      <c r="AW98" s="34"/>
      <c r="AX98" s="34"/>
      <c r="AY98" s="760">
        <v>1</v>
      </c>
      <c r="AZ98" s="24">
        <v>0</v>
      </c>
      <c r="BA98" s="225">
        <v>1</v>
      </c>
      <c r="BB98" s="225">
        <v>0</v>
      </c>
      <c r="BC98" s="890">
        <v>1</v>
      </c>
      <c r="BD98" s="821">
        <f t="shared" si="6"/>
        <v>1</v>
      </c>
      <c r="BE98" s="7"/>
      <c r="BF98" s="7"/>
      <c r="BG98" s="7"/>
      <c r="BH98" s="7"/>
      <c r="BI98" s="183"/>
      <c r="BJ98" s="4" t="s">
        <v>1082</v>
      </c>
      <c r="BK98" s="803"/>
      <c r="BL98" s="803"/>
      <c r="BM98" s="815"/>
      <c r="BN98" s="913"/>
    </row>
    <row r="99" spans="1:66" ht="33" hidden="1" customHeight="1" x14ac:dyDescent="0.25">
      <c r="A99" s="565">
        <v>70</v>
      </c>
      <c r="B99" s="907" t="s">
        <v>1064</v>
      </c>
      <c r="C99" s="740" t="s">
        <v>1065</v>
      </c>
      <c r="D99" s="426" t="s">
        <v>1066</v>
      </c>
      <c r="E99" s="241" t="s">
        <v>616</v>
      </c>
      <c r="F99" s="241" t="s">
        <v>617</v>
      </c>
      <c r="G99" s="241" t="s">
        <v>1233</v>
      </c>
      <c r="H99" s="241" t="s">
        <v>619</v>
      </c>
      <c r="I99" s="241" t="s">
        <v>75</v>
      </c>
      <c r="J99" s="241" t="s">
        <v>288</v>
      </c>
      <c r="K99" s="241" t="s">
        <v>155</v>
      </c>
      <c r="L99" s="241" t="s">
        <v>1243</v>
      </c>
      <c r="M99" s="300">
        <v>0</v>
      </c>
      <c r="N99" s="759" t="s">
        <v>1244</v>
      </c>
      <c r="O99" s="594" t="s">
        <v>1245</v>
      </c>
      <c r="P99" s="594" t="s">
        <v>124</v>
      </c>
      <c r="Q99" s="594" t="s">
        <v>1246</v>
      </c>
      <c r="R99" s="831" t="s">
        <v>174</v>
      </c>
      <c r="S99" s="566" t="s">
        <v>84</v>
      </c>
      <c r="T99" s="589" t="s">
        <v>1177</v>
      </c>
      <c r="U99" s="673">
        <v>0</v>
      </c>
      <c r="V99" s="578">
        <v>1</v>
      </c>
      <c r="W99" s="578">
        <v>0</v>
      </c>
      <c r="X99" s="578">
        <v>0</v>
      </c>
      <c r="Y99" s="694">
        <v>1</v>
      </c>
      <c r="Z99" s="578"/>
      <c r="AA99" s="674"/>
      <c r="AB99" s="588" t="s">
        <v>1247</v>
      </c>
      <c r="AC99" s="710" t="s">
        <v>1179</v>
      </c>
      <c r="AD99" s="241" t="s">
        <v>1090</v>
      </c>
      <c r="AE99" s="674"/>
      <c r="AF99" s="552"/>
      <c r="AG99" s="718" t="s">
        <v>1248</v>
      </c>
      <c r="AH99" s="718" t="s">
        <v>1180</v>
      </c>
      <c r="AI99" s="718" t="s">
        <v>1249</v>
      </c>
      <c r="AJ99" s="576"/>
      <c r="AK99" s="576"/>
      <c r="AL99" s="761" t="s">
        <v>1250</v>
      </c>
      <c r="AM99" s="588" t="s">
        <v>1183</v>
      </c>
      <c r="AN99" s="757" t="s">
        <v>1251</v>
      </c>
      <c r="AO99" s="4">
        <v>0</v>
      </c>
      <c r="AP99" s="4">
        <v>0</v>
      </c>
      <c r="AQ99" s="12" t="s">
        <v>1252</v>
      </c>
      <c r="AR99" s="4" t="s">
        <v>1186</v>
      </c>
      <c r="AS99" s="4" t="s">
        <v>1242</v>
      </c>
      <c r="AT99" s="300"/>
      <c r="AU99" s="300"/>
      <c r="AV99" s="6">
        <v>1</v>
      </c>
      <c r="AW99" s="762">
        <v>0</v>
      </c>
      <c r="AX99" s="762">
        <v>0</v>
      </c>
      <c r="AY99" s="760">
        <v>0</v>
      </c>
      <c r="AZ99" s="24">
        <v>0</v>
      </c>
      <c r="BA99" s="225">
        <v>0</v>
      </c>
      <c r="BB99" s="225">
        <v>0</v>
      </c>
      <c r="BC99" s="890">
        <v>0</v>
      </c>
      <c r="BD99" s="821">
        <f t="shared" si="6"/>
        <v>0</v>
      </c>
      <c r="BE99" s="7"/>
      <c r="BF99" s="7"/>
      <c r="BG99" s="7"/>
      <c r="BH99" s="7"/>
      <c r="BI99" s="183"/>
      <c r="BJ99" s="4" t="s">
        <v>1082</v>
      </c>
      <c r="BK99" s="803"/>
      <c r="BL99" s="803"/>
      <c r="BM99" s="815"/>
      <c r="BN99" s="913"/>
    </row>
    <row r="100" spans="1:66" ht="33" hidden="1" customHeight="1" x14ac:dyDescent="0.25">
      <c r="A100" s="565">
        <v>71</v>
      </c>
      <c r="B100" s="907" t="s">
        <v>1064</v>
      </c>
      <c r="C100" s="763" t="s">
        <v>1065</v>
      </c>
      <c r="D100" s="426" t="s">
        <v>1066</v>
      </c>
      <c r="E100" s="241" t="s">
        <v>616</v>
      </c>
      <c r="F100" s="241" t="s">
        <v>617</v>
      </c>
      <c r="G100" s="241" t="s">
        <v>1233</v>
      </c>
      <c r="H100" s="241" t="s">
        <v>619</v>
      </c>
      <c r="I100" s="241" t="s">
        <v>75</v>
      </c>
      <c r="J100" s="241" t="s">
        <v>288</v>
      </c>
      <c r="K100" s="241" t="s">
        <v>155</v>
      </c>
      <c r="L100" s="241" t="s">
        <v>1253</v>
      </c>
      <c r="M100" s="300">
        <v>1</v>
      </c>
      <c r="N100" s="759" t="s">
        <v>1254</v>
      </c>
      <c r="O100" s="594" t="s">
        <v>1255</v>
      </c>
      <c r="P100" s="594" t="s">
        <v>124</v>
      </c>
      <c r="Q100" s="594" t="s">
        <v>1256</v>
      </c>
      <c r="R100" s="594" t="s">
        <v>83</v>
      </c>
      <c r="S100" s="590" t="s">
        <v>126</v>
      </c>
      <c r="T100" s="596" t="s">
        <v>1177</v>
      </c>
      <c r="U100" s="591">
        <v>1</v>
      </c>
      <c r="V100" s="592">
        <v>1</v>
      </c>
      <c r="W100" s="592">
        <v>1</v>
      </c>
      <c r="X100" s="592">
        <v>1</v>
      </c>
      <c r="Y100" s="695">
        <v>1</v>
      </c>
      <c r="Z100" s="578"/>
      <c r="AA100" s="674"/>
      <c r="AB100" s="588" t="s">
        <v>1257</v>
      </c>
      <c r="AC100" s="710" t="s">
        <v>1179</v>
      </c>
      <c r="AD100" s="241" t="s">
        <v>1090</v>
      </c>
      <c r="AE100" s="674"/>
      <c r="AF100" s="674"/>
      <c r="AG100" s="718" t="s">
        <v>1258</v>
      </c>
      <c r="AH100" s="718" t="s">
        <v>1180</v>
      </c>
      <c r="AI100" s="718" t="s">
        <v>1259</v>
      </c>
      <c r="AJ100" s="576"/>
      <c r="AK100" s="576"/>
      <c r="AL100" s="588" t="s">
        <v>1260</v>
      </c>
      <c r="AM100" s="761" t="s">
        <v>1183</v>
      </c>
      <c r="AN100" s="764" t="s">
        <v>1261</v>
      </c>
      <c r="AO100" s="12">
        <v>1</v>
      </c>
      <c r="AP100" s="12">
        <v>1</v>
      </c>
      <c r="AQ100" s="12" t="s">
        <v>1262</v>
      </c>
      <c r="AR100" s="4" t="s">
        <v>1186</v>
      </c>
      <c r="AS100" s="4" t="s">
        <v>1263</v>
      </c>
      <c r="AT100" s="304">
        <v>1</v>
      </c>
      <c r="AU100" s="304">
        <v>1</v>
      </c>
      <c r="AV100" s="6">
        <v>0</v>
      </c>
      <c r="AW100" s="34"/>
      <c r="AX100" s="34"/>
      <c r="AY100" s="14">
        <v>1</v>
      </c>
      <c r="AZ100" s="359">
        <v>1</v>
      </c>
      <c r="BA100" s="225">
        <v>1</v>
      </c>
      <c r="BB100" s="225">
        <v>1</v>
      </c>
      <c r="BC100" s="891">
        <v>1</v>
      </c>
      <c r="BD100" s="821">
        <f t="shared" si="6"/>
        <v>1</v>
      </c>
      <c r="BE100" s="7"/>
      <c r="BF100" s="7"/>
      <c r="BG100" s="7"/>
      <c r="BH100" s="7"/>
      <c r="BI100" s="183"/>
      <c r="BJ100" s="4" t="s">
        <v>1082</v>
      </c>
      <c r="BK100" s="803"/>
      <c r="BL100" s="803"/>
      <c r="BM100" s="815"/>
      <c r="BN100" s="913"/>
    </row>
    <row r="101" spans="1:66" ht="33" hidden="1" customHeight="1" x14ac:dyDescent="0.25">
      <c r="A101" s="565">
        <v>72</v>
      </c>
      <c r="B101" s="907" t="s">
        <v>1064</v>
      </c>
      <c r="C101" s="765" t="s">
        <v>1065</v>
      </c>
      <c r="D101" s="426" t="s">
        <v>1066</v>
      </c>
      <c r="E101" s="241" t="s">
        <v>1264</v>
      </c>
      <c r="F101" s="241" t="s">
        <v>1265</v>
      </c>
      <c r="G101" s="241" t="s">
        <v>1266</v>
      </c>
      <c r="H101" s="241" t="s">
        <v>619</v>
      </c>
      <c r="I101" s="241" t="s">
        <v>75</v>
      </c>
      <c r="J101" s="241" t="s">
        <v>288</v>
      </c>
      <c r="K101" s="241" t="s">
        <v>155</v>
      </c>
      <c r="L101" s="241" t="s">
        <v>1267</v>
      </c>
      <c r="M101" s="300">
        <v>0</v>
      </c>
      <c r="N101" s="229" t="s">
        <v>1268</v>
      </c>
      <c r="O101" s="241" t="s">
        <v>1269</v>
      </c>
      <c r="P101" s="250" t="s">
        <v>81</v>
      </c>
      <c r="Q101" s="241" t="s">
        <v>1270</v>
      </c>
      <c r="R101" s="250" t="s">
        <v>83</v>
      </c>
      <c r="S101" s="566" t="s">
        <v>126</v>
      </c>
      <c r="T101" s="567" t="s">
        <v>464</v>
      </c>
      <c r="U101" s="583">
        <v>1</v>
      </c>
      <c r="V101" s="225">
        <v>1</v>
      </c>
      <c r="W101" s="225">
        <v>1</v>
      </c>
      <c r="X101" s="225">
        <v>1</v>
      </c>
      <c r="Y101" s="597">
        <v>1</v>
      </c>
      <c r="Z101" s="581">
        <v>0</v>
      </c>
      <c r="AA101" s="506">
        <v>0</v>
      </c>
      <c r="AB101" s="741" t="s">
        <v>1271</v>
      </c>
      <c r="AC101" s="23" t="s">
        <v>1272</v>
      </c>
      <c r="AD101" s="241" t="s">
        <v>1073</v>
      </c>
      <c r="AE101" s="304">
        <v>0</v>
      </c>
      <c r="AF101" s="304">
        <v>0</v>
      </c>
      <c r="AG101" s="718" t="s">
        <v>1273</v>
      </c>
      <c r="AH101" s="718" t="s">
        <v>1274</v>
      </c>
      <c r="AI101" s="718" t="s">
        <v>1275</v>
      </c>
      <c r="AJ101" s="304">
        <v>0</v>
      </c>
      <c r="AK101" s="304">
        <v>0</v>
      </c>
      <c r="AL101" s="419" t="s">
        <v>1276</v>
      </c>
      <c r="AM101" s="241" t="s">
        <v>1274</v>
      </c>
      <c r="AN101" s="241" t="s">
        <v>1277</v>
      </c>
      <c r="AO101" s="304">
        <v>0</v>
      </c>
      <c r="AP101" s="304">
        <v>0</v>
      </c>
      <c r="AQ101" s="419" t="s">
        <v>1278</v>
      </c>
      <c r="AR101" s="241" t="s">
        <v>1274</v>
      </c>
      <c r="AS101" s="4" t="s">
        <v>1279</v>
      </c>
      <c r="AT101" s="304">
        <v>0</v>
      </c>
      <c r="AU101" s="304">
        <v>0</v>
      </c>
      <c r="AV101" s="304">
        <v>1</v>
      </c>
      <c r="AW101" s="762">
        <v>0</v>
      </c>
      <c r="AX101" s="762">
        <v>0</v>
      </c>
      <c r="AY101" s="876">
        <v>1</v>
      </c>
      <c r="AZ101" s="28">
        <v>0</v>
      </c>
      <c r="BA101" s="225">
        <v>1</v>
      </c>
      <c r="BB101" s="299">
        <v>0</v>
      </c>
      <c r="BC101" s="891">
        <f>AY101/3</f>
        <v>0.33333333333333331</v>
      </c>
      <c r="BD101" s="821">
        <f t="shared" si="6"/>
        <v>0.33333333333333331</v>
      </c>
      <c r="BE101" s="7"/>
      <c r="BF101" s="7"/>
      <c r="BG101" s="7"/>
      <c r="BH101" s="7"/>
      <c r="BI101" s="183"/>
      <c r="BJ101" s="4" t="s">
        <v>1082</v>
      </c>
      <c r="BK101" s="803"/>
      <c r="BL101" s="803"/>
      <c r="BM101" s="815"/>
      <c r="BN101" s="913"/>
    </row>
    <row r="102" spans="1:66" ht="33" hidden="1" customHeight="1" x14ac:dyDescent="0.25">
      <c r="A102" s="565">
        <v>73</v>
      </c>
      <c r="B102" s="907" t="s">
        <v>1064</v>
      </c>
      <c r="C102" s="765" t="s">
        <v>1065</v>
      </c>
      <c r="D102" s="426" t="s">
        <v>1066</v>
      </c>
      <c r="E102" s="241" t="s">
        <v>100</v>
      </c>
      <c r="F102" s="241" t="s">
        <v>72</v>
      </c>
      <c r="G102" s="241" t="s">
        <v>73</v>
      </c>
      <c r="H102" s="241" t="s">
        <v>74</v>
      </c>
      <c r="I102" s="241" t="s">
        <v>75</v>
      </c>
      <c r="J102" s="241" t="s">
        <v>288</v>
      </c>
      <c r="K102" s="241" t="s">
        <v>155</v>
      </c>
      <c r="L102" s="241" t="s">
        <v>1280</v>
      </c>
      <c r="M102" s="300">
        <v>50</v>
      </c>
      <c r="N102" s="229" t="s">
        <v>1281</v>
      </c>
      <c r="O102" s="241" t="s">
        <v>1282</v>
      </c>
      <c r="P102" s="250" t="s">
        <v>124</v>
      </c>
      <c r="Q102" s="241" t="s">
        <v>1283</v>
      </c>
      <c r="R102" s="250" t="s">
        <v>174</v>
      </c>
      <c r="S102" s="566" t="s">
        <v>175</v>
      </c>
      <c r="T102" s="567" t="s">
        <v>464</v>
      </c>
      <c r="U102" s="568">
        <v>24</v>
      </c>
      <c r="V102" s="299">
        <v>32</v>
      </c>
      <c r="W102" s="299">
        <v>32</v>
      </c>
      <c r="X102" s="299">
        <v>32</v>
      </c>
      <c r="Y102" s="598">
        <v>120</v>
      </c>
      <c r="Z102" s="576"/>
      <c r="AA102" s="506"/>
      <c r="AB102" s="741" t="s">
        <v>1284</v>
      </c>
      <c r="AC102" s="23" t="s">
        <v>1272</v>
      </c>
      <c r="AD102" s="241" t="s">
        <v>1073</v>
      </c>
      <c r="AE102" s="300">
        <v>27</v>
      </c>
      <c r="AF102" s="599">
        <v>0.84370000000000001</v>
      </c>
      <c r="AG102" s="718" t="s">
        <v>1285</v>
      </c>
      <c r="AH102" s="718" t="s">
        <v>1274</v>
      </c>
      <c r="AI102" s="718" t="s">
        <v>1286</v>
      </c>
      <c r="AJ102" s="300">
        <v>11</v>
      </c>
      <c r="AK102" s="599">
        <v>0.34399999999999997</v>
      </c>
      <c r="AL102" s="737" t="s">
        <v>1287</v>
      </c>
      <c r="AM102" s="241" t="s">
        <v>1274</v>
      </c>
      <c r="AN102" s="241" t="s">
        <v>1288</v>
      </c>
      <c r="AO102" s="300">
        <v>0</v>
      </c>
      <c r="AP102" s="304">
        <v>0</v>
      </c>
      <c r="AQ102" s="12" t="s">
        <v>1289</v>
      </c>
      <c r="AR102" s="241" t="s">
        <v>1274</v>
      </c>
      <c r="AS102" s="4" t="s">
        <v>1290</v>
      </c>
      <c r="AT102" s="300">
        <v>38</v>
      </c>
      <c r="AU102" s="599">
        <v>1.1875</v>
      </c>
      <c r="AV102" s="6">
        <v>0</v>
      </c>
      <c r="AW102" s="762">
        <v>0</v>
      </c>
      <c r="AX102" s="762">
        <v>0</v>
      </c>
      <c r="AY102" s="766">
        <v>26</v>
      </c>
      <c r="AZ102" s="24">
        <v>0</v>
      </c>
      <c r="BA102" s="304">
        <f>AY102/U102</f>
        <v>1.0833333333333333</v>
      </c>
      <c r="BB102" s="304">
        <v>1</v>
      </c>
      <c r="BC102" s="890">
        <f>AY102+AT102</f>
        <v>64</v>
      </c>
      <c r="BD102" s="821">
        <f t="shared" si="6"/>
        <v>0.53333333333333333</v>
      </c>
      <c r="BE102" s="7"/>
      <c r="BF102" s="7"/>
      <c r="BG102" s="7"/>
      <c r="BH102" s="7"/>
      <c r="BI102" s="183"/>
      <c r="BJ102" s="4" t="s">
        <v>1082</v>
      </c>
      <c r="BK102" s="803"/>
      <c r="BL102" s="803"/>
      <c r="BM102" s="815"/>
      <c r="BN102" s="913"/>
    </row>
    <row r="103" spans="1:66" ht="33" hidden="1" customHeight="1" x14ac:dyDescent="0.25">
      <c r="A103" s="565">
        <v>74</v>
      </c>
      <c r="B103" s="907" t="s">
        <v>1064</v>
      </c>
      <c r="C103" s="765" t="s">
        <v>1065</v>
      </c>
      <c r="D103" s="426" t="s">
        <v>1066</v>
      </c>
      <c r="E103" s="241" t="s">
        <v>100</v>
      </c>
      <c r="F103" s="241" t="s">
        <v>72</v>
      </c>
      <c r="G103" s="241" t="s">
        <v>73</v>
      </c>
      <c r="H103" s="241" t="s">
        <v>74</v>
      </c>
      <c r="I103" s="241" t="s">
        <v>75</v>
      </c>
      <c r="J103" s="241" t="s">
        <v>288</v>
      </c>
      <c r="K103" s="241" t="s">
        <v>155</v>
      </c>
      <c r="L103" s="241" t="s">
        <v>1291</v>
      </c>
      <c r="M103" s="300" t="s">
        <v>1292</v>
      </c>
      <c r="N103" s="229" t="s">
        <v>1281</v>
      </c>
      <c r="O103" s="241" t="s">
        <v>1282</v>
      </c>
      <c r="P103" s="250" t="s">
        <v>124</v>
      </c>
      <c r="Q103" s="241" t="s">
        <v>1283</v>
      </c>
      <c r="R103" s="250" t="s">
        <v>174</v>
      </c>
      <c r="S103" s="566" t="s">
        <v>175</v>
      </c>
      <c r="T103" s="567" t="s">
        <v>464</v>
      </c>
      <c r="U103" s="568">
        <v>9</v>
      </c>
      <c r="V103" s="299">
        <v>10</v>
      </c>
      <c r="W103" s="299">
        <v>10</v>
      </c>
      <c r="X103" s="299">
        <v>11</v>
      </c>
      <c r="Y103" s="598">
        <v>40</v>
      </c>
      <c r="Z103" s="576"/>
      <c r="AA103" s="506"/>
      <c r="AB103" s="741" t="s">
        <v>1293</v>
      </c>
      <c r="AC103" s="4" t="s">
        <v>1274</v>
      </c>
      <c r="AD103" s="241" t="s">
        <v>1073</v>
      </c>
      <c r="AE103" s="300">
        <v>0</v>
      </c>
      <c r="AF103" s="304">
        <v>0</v>
      </c>
      <c r="AG103" s="718" t="s">
        <v>1294</v>
      </c>
      <c r="AH103" s="718" t="s">
        <v>1274</v>
      </c>
      <c r="AI103" s="718" t="s">
        <v>1295</v>
      </c>
      <c r="AJ103" s="300">
        <v>4</v>
      </c>
      <c r="AK103" s="304">
        <v>0.4</v>
      </c>
      <c r="AL103" s="419" t="s">
        <v>1296</v>
      </c>
      <c r="AM103" s="241" t="s">
        <v>1274</v>
      </c>
      <c r="AN103" s="241" t="s">
        <v>1297</v>
      </c>
      <c r="AO103" s="300">
        <v>10</v>
      </c>
      <c r="AP103" s="304">
        <v>1</v>
      </c>
      <c r="AQ103" s="403" t="s">
        <v>1298</v>
      </c>
      <c r="AR103" s="241" t="s">
        <v>1274</v>
      </c>
      <c r="AS103" s="4" t="s">
        <v>1299</v>
      </c>
      <c r="AT103" s="300">
        <v>14</v>
      </c>
      <c r="AU103" s="304">
        <v>1.4</v>
      </c>
      <c r="AV103" s="6">
        <v>0</v>
      </c>
      <c r="AW103" s="762">
        <v>0</v>
      </c>
      <c r="AX103" s="762">
        <v>0</v>
      </c>
      <c r="AY103" s="766">
        <v>9</v>
      </c>
      <c r="AZ103" s="24">
        <v>10</v>
      </c>
      <c r="BA103" s="304">
        <v>1</v>
      </c>
      <c r="BB103" s="304">
        <v>1</v>
      </c>
      <c r="BC103" s="890">
        <f>AZ103+AY103+AT103</f>
        <v>33</v>
      </c>
      <c r="BD103" s="821">
        <f t="shared" si="6"/>
        <v>0.82499999999999996</v>
      </c>
      <c r="BE103" s="7"/>
      <c r="BF103" s="7"/>
      <c r="BG103" s="7"/>
      <c r="BH103" s="7"/>
      <c r="BI103" s="183"/>
      <c r="BJ103" s="4" t="s">
        <v>1082</v>
      </c>
      <c r="BK103" s="803"/>
      <c r="BL103" s="803"/>
      <c r="BM103" s="815"/>
      <c r="BN103" s="913" t="s">
        <v>1065</v>
      </c>
    </row>
    <row r="104" spans="1:66" s="605" customFormat="1" ht="33" hidden="1" customHeight="1" x14ac:dyDescent="0.25">
      <c r="A104" s="600">
        <v>75</v>
      </c>
      <c r="B104" s="911" t="s">
        <v>1300</v>
      </c>
      <c r="C104" s="767" t="s">
        <v>1301</v>
      </c>
      <c r="D104" s="768" t="s">
        <v>1302</v>
      </c>
      <c r="E104" s="601" t="s">
        <v>100</v>
      </c>
      <c r="F104" s="601" t="s">
        <v>72</v>
      </c>
      <c r="G104" s="601" t="s">
        <v>73</v>
      </c>
      <c r="H104" s="601" t="s">
        <v>74</v>
      </c>
      <c r="I104" s="601" t="s">
        <v>75</v>
      </c>
      <c r="J104" s="601" t="s">
        <v>101</v>
      </c>
      <c r="K104" s="601" t="s">
        <v>155</v>
      </c>
      <c r="L104" s="601" t="s">
        <v>1303</v>
      </c>
      <c r="M104" s="769">
        <v>1</v>
      </c>
      <c r="N104" s="601" t="s">
        <v>1304</v>
      </c>
      <c r="O104" s="601" t="s">
        <v>1305</v>
      </c>
      <c r="P104" s="602" t="s">
        <v>124</v>
      </c>
      <c r="Q104" s="601" t="s">
        <v>757</v>
      </c>
      <c r="R104" s="602" t="s">
        <v>174</v>
      </c>
      <c r="S104" s="566" t="s">
        <v>84</v>
      </c>
      <c r="T104" s="604" t="s">
        <v>127</v>
      </c>
      <c r="U104" s="22">
        <v>1</v>
      </c>
      <c r="V104" s="17">
        <v>0</v>
      </c>
      <c r="W104" s="17">
        <v>0</v>
      </c>
      <c r="X104" s="17">
        <v>0</v>
      </c>
      <c r="Y104" s="545">
        <v>1</v>
      </c>
      <c r="Z104" s="548">
        <v>0</v>
      </c>
      <c r="AA104" s="472">
        <v>0</v>
      </c>
      <c r="AB104" s="93" t="s">
        <v>1306</v>
      </c>
      <c r="AC104" s="6" t="s">
        <v>1307</v>
      </c>
      <c r="AD104" s="601" t="s">
        <v>1308</v>
      </c>
      <c r="AE104" s="6">
        <v>0</v>
      </c>
      <c r="AF104" s="6">
        <v>0</v>
      </c>
      <c r="AG104" s="698" t="s">
        <v>1309</v>
      </c>
      <c r="AH104" s="698" t="s">
        <v>1310</v>
      </c>
      <c r="AI104" s="698" t="s">
        <v>1311</v>
      </c>
      <c r="AJ104" s="19">
        <v>0</v>
      </c>
      <c r="AK104" s="19">
        <v>0</v>
      </c>
      <c r="AL104" s="714" t="s">
        <v>1312</v>
      </c>
      <c r="AM104" s="601" t="s">
        <v>1313</v>
      </c>
      <c r="AN104" s="601" t="s">
        <v>1314</v>
      </c>
      <c r="AO104" s="601">
        <v>0</v>
      </c>
      <c r="AP104" s="714">
        <v>0</v>
      </c>
      <c r="AQ104" s="714" t="s">
        <v>1315</v>
      </c>
      <c r="AR104" s="601" t="s">
        <v>1313</v>
      </c>
      <c r="AS104" s="601" t="s">
        <v>1316</v>
      </c>
      <c r="AT104" s="19">
        <f>Z104+AE104+AJ104+AO104</f>
        <v>0</v>
      </c>
      <c r="AU104" s="6">
        <f>AT104/Y104</f>
        <v>0</v>
      </c>
      <c r="AV104" s="6">
        <v>1</v>
      </c>
      <c r="AW104" s="34">
        <v>0</v>
      </c>
      <c r="AX104" s="34">
        <v>0</v>
      </c>
      <c r="AY104" s="725">
        <v>0</v>
      </c>
      <c r="AZ104" s="770">
        <v>0</v>
      </c>
      <c r="BA104" s="17">
        <v>0</v>
      </c>
      <c r="BB104" s="17">
        <v>0</v>
      </c>
      <c r="BC104" s="893">
        <f>AY104+AZ104+AT104</f>
        <v>0</v>
      </c>
      <c r="BD104" s="835">
        <f t="shared" si="6"/>
        <v>0</v>
      </c>
      <c r="BE104" s="771"/>
      <c r="BF104" s="771"/>
      <c r="BG104" s="771"/>
      <c r="BH104" s="771"/>
      <c r="BI104" s="800"/>
      <c r="BJ104" s="601"/>
      <c r="BK104" s="805"/>
      <c r="BL104" s="805"/>
      <c r="BM104" s="805"/>
      <c r="BN104" s="916" t="s">
        <v>1301</v>
      </c>
    </row>
    <row r="105" spans="1:66" s="605" customFormat="1" ht="33" hidden="1" customHeight="1" x14ac:dyDescent="0.25">
      <c r="A105" s="600">
        <v>75.099999999999994</v>
      </c>
      <c r="B105" s="911" t="s">
        <v>1300</v>
      </c>
      <c r="C105" s="733" t="s">
        <v>1301</v>
      </c>
      <c r="D105" s="768" t="s">
        <v>1302</v>
      </c>
      <c r="E105" s="601" t="s">
        <v>100</v>
      </c>
      <c r="F105" s="601" t="s">
        <v>72</v>
      </c>
      <c r="G105" s="601" t="s">
        <v>73</v>
      </c>
      <c r="H105" s="601" t="s">
        <v>74</v>
      </c>
      <c r="I105" s="601" t="s">
        <v>75</v>
      </c>
      <c r="J105" s="601" t="s">
        <v>101</v>
      </c>
      <c r="K105" s="601" t="s">
        <v>155</v>
      </c>
      <c r="L105" s="601" t="s">
        <v>1303</v>
      </c>
      <c r="M105" s="769">
        <v>0</v>
      </c>
      <c r="N105" s="601" t="s">
        <v>1317</v>
      </c>
      <c r="O105" s="601" t="s">
        <v>1318</v>
      </c>
      <c r="P105" s="602" t="s">
        <v>124</v>
      </c>
      <c r="Q105" s="601" t="s">
        <v>1319</v>
      </c>
      <c r="R105" s="602" t="s">
        <v>174</v>
      </c>
      <c r="S105" s="566" t="s">
        <v>84</v>
      </c>
      <c r="T105" s="604" t="s">
        <v>127</v>
      </c>
      <c r="U105" s="22">
        <v>0</v>
      </c>
      <c r="V105" s="17">
        <v>38</v>
      </c>
      <c r="W105" s="17">
        <v>0</v>
      </c>
      <c r="X105" s="17">
        <v>0</v>
      </c>
      <c r="Y105" s="545">
        <v>38</v>
      </c>
      <c r="Z105" s="548">
        <v>0</v>
      </c>
      <c r="AA105" s="472">
        <v>0</v>
      </c>
      <c r="AB105" s="93" t="s">
        <v>1320</v>
      </c>
      <c r="AC105" s="6" t="s">
        <v>1307</v>
      </c>
      <c r="AD105" s="601" t="s">
        <v>1321</v>
      </c>
      <c r="AE105" s="6">
        <v>0</v>
      </c>
      <c r="AF105" s="6">
        <v>0</v>
      </c>
      <c r="AG105" s="698" t="s">
        <v>1322</v>
      </c>
      <c r="AH105" s="698" t="s">
        <v>1307</v>
      </c>
      <c r="AI105" s="698" t="s">
        <v>1323</v>
      </c>
      <c r="AJ105" s="19">
        <v>0</v>
      </c>
      <c r="AK105" s="19">
        <v>0</v>
      </c>
      <c r="AL105" s="714" t="s">
        <v>1324</v>
      </c>
      <c r="AM105" s="601" t="s">
        <v>1313</v>
      </c>
      <c r="AN105" s="601" t="s">
        <v>1325</v>
      </c>
      <c r="AO105" s="601">
        <v>0</v>
      </c>
      <c r="AP105" s="601">
        <v>0</v>
      </c>
      <c r="AQ105" s="714" t="s">
        <v>1326</v>
      </c>
      <c r="AR105" s="601" t="s">
        <v>1313</v>
      </c>
      <c r="AS105" s="601" t="s">
        <v>1327</v>
      </c>
      <c r="AT105" s="19">
        <f>Z105+AE105+AJ105+AO105</f>
        <v>0</v>
      </c>
      <c r="AU105" s="6">
        <f>AT105/Y105</f>
        <v>0</v>
      </c>
      <c r="AV105" s="6">
        <v>38</v>
      </c>
      <c r="AW105" s="34">
        <v>0</v>
      </c>
      <c r="AX105" s="34">
        <v>0</v>
      </c>
      <c r="AY105" s="725">
        <v>0</v>
      </c>
      <c r="AZ105" s="82">
        <v>0</v>
      </c>
      <c r="BA105" s="17">
        <v>0</v>
      </c>
      <c r="BB105" s="17">
        <v>0</v>
      </c>
      <c r="BC105" s="893">
        <f>AY105+AZ105+AT105</f>
        <v>0</v>
      </c>
      <c r="BD105" s="835">
        <f>BC105/Y105</f>
        <v>0</v>
      </c>
      <c r="BE105" s="771"/>
      <c r="BF105" s="771"/>
      <c r="BG105" s="771"/>
      <c r="BH105" s="771"/>
      <c r="BI105" s="800"/>
      <c r="BJ105" s="601"/>
      <c r="BK105" s="805"/>
      <c r="BL105" s="805"/>
      <c r="BM105" s="805"/>
      <c r="BN105" s="916"/>
    </row>
    <row r="106" spans="1:66" s="605" customFormat="1" ht="33" hidden="1" customHeight="1" x14ac:dyDescent="0.25">
      <c r="A106" s="600">
        <v>76</v>
      </c>
      <c r="B106" s="911" t="s">
        <v>1300</v>
      </c>
      <c r="C106" s="733" t="s">
        <v>1301</v>
      </c>
      <c r="D106" s="768" t="s">
        <v>1302</v>
      </c>
      <c r="E106" s="601" t="s">
        <v>100</v>
      </c>
      <c r="F106" s="601" t="s">
        <v>72</v>
      </c>
      <c r="G106" s="601" t="s">
        <v>73</v>
      </c>
      <c r="H106" s="601" t="s">
        <v>74</v>
      </c>
      <c r="I106" s="601" t="s">
        <v>75</v>
      </c>
      <c r="J106" s="601" t="s">
        <v>101</v>
      </c>
      <c r="K106" s="7" t="s">
        <v>120</v>
      </c>
      <c r="L106" s="601" t="s">
        <v>1328</v>
      </c>
      <c r="M106" s="769">
        <v>0</v>
      </c>
      <c r="N106" s="601" t="s">
        <v>1329</v>
      </c>
      <c r="O106" s="601" t="s">
        <v>1330</v>
      </c>
      <c r="P106" s="602" t="s">
        <v>124</v>
      </c>
      <c r="Q106" s="601" t="s">
        <v>1331</v>
      </c>
      <c r="R106" s="602" t="s">
        <v>83</v>
      </c>
      <c r="S106" s="603" t="s">
        <v>126</v>
      </c>
      <c r="T106" s="604" t="s">
        <v>127</v>
      </c>
      <c r="U106" s="22">
        <v>0</v>
      </c>
      <c r="V106" s="8">
        <v>1</v>
      </c>
      <c r="W106" s="8">
        <v>1</v>
      </c>
      <c r="X106" s="8">
        <v>1</v>
      </c>
      <c r="Y106" s="476">
        <v>1</v>
      </c>
      <c r="Z106" s="528">
        <v>0</v>
      </c>
      <c r="AA106" s="472">
        <v>0</v>
      </c>
      <c r="AB106" s="93" t="s">
        <v>1332</v>
      </c>
      <c r="AC106" s="6" t="s">
        <v>1333</v>
      </c>
      <c r="AD106" s="601" t="s">
        <v>1334</v>
      </c>
      <c r="AE106" s="20">
        <v>0</v>
      </c>
      <c r="AF106" s="20">
        <v>0</v>
      </c>
      <c r="AG106" s="698" t="s">
        <v>1335</v>
      </c>
      <c r="AH106" s="698" t="s">
        <v>1336</v>
      </c>
      <c r="AI106" s="698" t="s">
        <v>1337</v>
      </c>
      <c r="AJ106" s="20">
        <v>0</v>
      </c>
      <c r="AK106" s="20">
        <v>0</v>
      </c>
      <c r="AL106" s="714" t="s">
        <v>1338</v>
      </c>
      <c r="AM106" s="601" t="s">
        <v>1313</v>
      </c>
      <c r="AN106" s="601" t="s">
        <v>1339</v>
      </c>
      <c r="AO106" s="714">
        <v>1</v>
      </c>
      <c r="AP106" s="714">
        <v>1</v>
      </c>
      <c r="AQ106" s="714" t="s">
        <v>1340</v>
      </c>
      <c r="AR106" s="601" t="s">
        <v>1313</v>
      </c>
      <c r="AS106" s="601" t="s">
        <v>1341</v>
      </c>
      <c r="AT106" s="871">
        <f>Z106+AE106+AJ106+AO106</f>
        <v>1</v>
      </c>
      <c r="AU106" s="871">
        <f>AT106/Y106</f>
        <v>1</v>
      </c>
      <c r="AV106" s="14"/>
      <c r="AW106" s="697"/>
      <c r="AX106" s="697"/>
      <c r="AY106" s="725" t="s">
        <v>183</v>
      </c>
      <c r="AZ106" s="20">
        <v>0</v>
      </c>
      <c r="BA106" s="725" t="s">
        <v>183</v>
      </c>
      <c r="BB106" s="17">
        <v>0</v>
      </c>
      <c r="BC106" s="894">
        <f>AZ106+AT106</f>
        <v>1</v>
      </c>
      <c r="BD106" s="821">
        <f t="shared" si="6"/>
        <v>1</v>
      </c>
      <c r="BE106" s="771"/>
      <c r="BF106" s="771"/>
      <c r="BG106" s="771"/>
      <c r="BH106" s="771"/>
      <c r="BI106" s="800"/>
      <c r="BJ106" s="601"/>
      <c r="BK106" s="805"/>
      <c r="BL106" s="805"/>
      <c r="BM106" s="805"/>
      <c r="BN106" s="916"/>
    </row>
    <row r="107" spans="1:66" s="605" customFormat="1" ht="33" hidden="1" customHeight="1" x14ac:dyDescent="0.25">
      <c r="A107" s="600">
        <v>77</v>
      </c>
      <c r="B107" s="911" t="s">
        <v>1300</v>
      </c>
      <c r="C107" s="733" t="s">
        <v>1301</v>
      </c>
      <c r="D107" s="768" t="s">
        <v>1302</v>
      </c>
      <c r="E107" s="601" t="s">
        <v>100</v>
      </c>
      <c r="F107" s="601" t="s">
        <v>72</v>
      </c>
      <c r="G107" s="601" t="s">
        <v>73</v>
      </c>
      <c r="H107" s="601" t="s">
        <v>74</v>
      </c>
      <c r="I107" s="601" t="s">
        <v>75</v>
      </c>
      <c r="J107" s="601" t="s">
        <v>101</v>
      </c>
      <c r="K107" s="7" t="s">
        <v>120</v>
      </c>
      <c r="L107" s="601" t="s">
        <v>1342</v>
      </c>
      <c r="M107" s="769">
        <v>0</v>
      </c>
      <c r="N107" s="601" t="s">
        <v>1343</v>
      </c>
      <c r="O107" s="601" t="s">
        <v>1344</v>
      </c>
      <c r="P107" s="602" t="s">
        <v>124</v>
      </c>
      <c r="Q107" s="601" t="s">
        <v>1345</v>
      </c>
      <c r="R107" s="602" t="s">
        <v>174</v>
      </c>
      <c r="S107" s="566" t="s">
        <v>84</v>
      </c>
      <c r="T107" s="604" t="s">
        <v>127</v>
      </c>
      <c r="U107" s="22">
        <v>2</v>
      </c>
      <c r="V107" s="17">
        <v>0</v>
      </c>
      <c r="W107" s="17">
        <v>0</v>
      </c>
      <c r="X107" s="17">
        <v>0</v>
      </c>
      <c r="Y107" s="545">
        <v>2</v>
      </c>
      <c r="Z107" s="548">
        <v>0</v>
      </c>
      <c r="AA107" s="472">
        <v>0</v>
      </c>
      <c r="AB107" s="93" t="s">
        <v>1346</v>
      </c>
      <c r="AC107" s="6" t="s">
        <v>1347</v>
      </c>
      <c r="AD107" s="601" t="s">
        <v>1348</v>
      </c>
      <c r="AE107" s="19">
        <v>1</v>
      </c>
      <c r="AF107" s="20">
        <f>AE107/Y107</f>
        <v>0.5</v>
      </c>
      <c r="AG107" s="698" t="s">
        <v>1349</v>
      </c>
      <c r="AH107" s="698" t="s">
        <v>1350</v>
      </c>
      <c r="AI107" s="698" t="s">
        <v>1351</v>
      </c>
      <c r="AJ107" s="6">
        <v>0</v>
      </c>
      <c r="AK107" s="6">
        <v>0</v>
      </c>
      <c r="AL107" s="714" t="s">
        <v>1352</v>
      </c>
      <c r="AM107" s="601" t="s">
        <v>1313</v>
      </c>
      <c r="AN107" s="601" t="s">
        <v>1353</v>
      </c>
      <c r="AO107" s="601">
        <v>0</v>
      </c>
      <c r="AP107" s="601">
        <v>0</v>
      </c>
      <c r="AQ107" s="714" t="s">
        <v>1354</v>
      </c>
      <c r="AR107" s="601" t="s">
        <v>1313</v>
      </c>
      <c r="AS107" s="601" t="s">
        <v>1355</v>
      </c>
      <c r="AT107" s="6" t="s">
        <v>183</v>
      </c>
      <c r="AU107" s="6" t="s">
        <v>183</v>
      </c>
      <c r="AV107" s="6">
        <v>1</v>
      </c>
      <c r="AW107" s="34">
        <v>1</v>
      </c>
      <c r="AX107" s="872">
        <f>AW107/AV107</f>
        <v>1</v>
      </c>
      <c r="AY107" s="725">
        <v>1</v>
      </c>
      <c r="AZ107" s="772">
        <v>0</v>
      </c>
      <c r="BA107" s="873">
        <f>AY107/U107</f>
        <v>0.5</v>
      </c>
      <c r="BB107" s="17" t="s">
        <v>183</v>
      </c>
      <c r="BC107" s="882">
        <f>AY107+AZ107+AW107</f>
        <v>2</v>
      </c>
      <c r="BD107" s="821">
        <f t="shared" si="6"/>
        <v>1</v>
      </c>
      <c r="BE107" s="771"/>
      <c r="BF107" s="771"/>
      <c r="BG107" s="771"/>
      <c r="BH107" s="771"/>
      <c r="BI107" s="800"/>
      <c r="BJ107" s="601"/>
      <c r="BK107" s="805"/>
      <c r="BL107" s="805"/>
      <c r="BM107" s="805" t="s">
        <v>1356</v>
      </c>
      <c r="BN107" s="916"/>
    </row>
    <row r="108" spans="1:66" s="605" customFormat="1" ht="33" hidden="1" customHeight="1" x14ac:dyDescent="0.25">
      <c r="A108" s="600">
        <v>77.099999999999994</v>
      </c>
      <c r="B108" s="911" t="s">
        <v>1300</v>
      </c>
      <c r="C108" s="733" t="s">
        <v>1301</v>
      </c>
      <c r="D108" s="768" t="s">
        <v>1302</v>
      </c>
      <c r="E108" s="601" t="s">
        <v>100</v>
      </c>
      <c r="F108" s="601" t="s">
        <v>72</v>
      </c>
      <c r="G108" s="601" t="s">
        <v>73</v>
      </c>
      <c r="H108" s="601" t="s">
        <v>74</v>
      </c>
      <c r="I108" s="601" t="s">
        <v>75</v>
      </c>
      <c r="J108" s="601" t="s">
        <v>101</v>
      </c>
      <c r="K108" s="7" t="s">
        <v>120</v>
      </c>
      <c r="L108" s="601" t="s">
        <v>1342</v>
      </c>
      <c r="M108" s="769">
        <v>0</v>
      </c>
      <c r="N108" s="601" t="s">
        <v>1357</v>
      </c>
      <c r="O108" s="601" t="s">
        <v>1358</v>
      </c>
      <c r="P108" s="602" t="s">
        <v>124</v>
      </c>
      <c r="Q108" s="601" t="s">
        <v>1357</v>
      </c>
      <c r="R108" s="602" t="s">
        <v>174</v>
      </c>
      <c r="S108" s="566" t="s">
        <v>84</v>
      </c>
      <c r="T108" s="604" t="s">
        <v>127</v>
      </c>
      <c r="U108" s="22">
        <v>0</v>
      </c>
      <c r="V108" s="17">
        <v>1</v>
      </c>
      <c r="W108" s="17">
        <v>0</v>
      </c>
      <c r="X108" s="17">
        <v>0</v>
      </c>
      <c r="Y108" s="545">
        <v>1</v>
      </c>
      <c r="Z108" s="548">
        <v>0</v>
      </c>
      <c r="AA108" s="472">
        <v>0</v>
      </c>
      <c r="AB108" s="93" t="s">
        <v>1359</v>
      </c>
      <c r="AC108" s="6" t="s">
        <v>1347</v>
      </c>
      <c r="AD108" s="601" t="s">
        <v>1360</v>
      </c>
      <c r="AE108" s="6">
        <v>1</v>
      </c>
      <c r="AF108" s="20">
        <v>1</v>
      </c>
      <c r="AG108" s="698" t="s">
        <v>1361</v>
      </c>
      <c r="AH108" s="698" t="s">
        <v>1347</v>
      </c>
      <c r="AI108" s="698" t="s">
        <v>1362</v>
      </c>
      <c r="AJ108" s="6">
        <v>0</v>
      </c>
      <c r="AK108" s="6">
        <v>0</v>
      </c>
      <c r="AL108" s="714" t="s">
        <v>1363</v>
      </c>
      <c r="AM108" s="601" t="s">
        <v>1313</v>
      </c>
      <c r="AN108" s="601" t="s">
        <v>1364</v>
      </c>
      <c r="AO108" s="601">
        <v>0</v>
      </c>
      <c r="AP108" s="601">
        <v>0</v>
      </c>
      <c r="AQ108" s="714" t="s">
        <v>1365</v>
      </c>
      <c r="AR108" s="601" t="s">
        <v>1313</v>
      </c>
      <c r="AS108" s="601" t="s">
        <v>1366</v>
      </c>
      <c r="AT108" s="6" t="s">
        <v>183</v>
      </c>
      <c r="AU108" s="6" t="s">
        <v>183</v>
      </c>
      <c r="AV108" s="6">
        <v>1</v>
      </c>
      <c r="AW108" s="1">
        <v>1</v>
      </c>
      <c r="AX108" s="872">
        <f>AW108/AV108</f>
        <v>1</v>
      </c>
      <c r="AY108" s="773">
        <v>0</v>
      </c>
      <c r="AZ108" s="772">
        <v>0</v>
      </c>
      <c r="BA108" s="725" t="s">
        <v>183</v>
      </c>
      <c r="BB108" s="873">
        <f>AZ108/V108</f>
        <v>0</v>
      </c>
      <c r="BC108" s="882">
        <f>AY108+AZ108+AW108</f>
        <v>1</v>
      </c>
      <c r="BD108" s="821">
        <f t="shared" si="6"/>
        <v>1</v>
      </c>
      <c r="BE108" s="771"/>
      <c r="BF108" s="771"/>
      <c r="BG108" s="771"/>
      <c r="BH108" s="771"/>
      <c r="BI108" s="800"/>
      <c r="BJ108" s="601"/>
      <c r="BK108" s="805"/>
      <c r="BL108" s="805"/>
      <c r="BM108" s="805" t="s">
        <v>1367</v>
      </c>
      <c r="BN108" s="916"/>
    </row>
    <row r="109" spans="1:66" s="605" customFormat="1" ht="33" hidden="1" customHeight="1" x14ac:dyDescent="0.25">
      <c r="A109" s="600">
        <v>78</v>
      </c>
      <c r="B109" s="911" t="s">
        <v>1300</v>
      </c>
      <c r="C109" s="733" t="s">
        <v>1301</v>
      </c>
      <c r="D109" s="768" t="s">
        <v>1302</v>
      </c>
      <c r="E109" s="601" t="s">
        <v>100</v>
      </c>
      <c r="F109" s="601" t="s">
        <v>72</v>
      </c>
      <c r="G109" s="601" t="s">
        <v>73</v>
      </c>
      <c r="H109" s="601" t="s">
        <v>74</v>
      </c>
      <c r="I109" s="601" t="s">
        <v>75</v>
      </c>
      <c r="J109" s="601" t="s">
        <v>101</v>
      </c>
      <c r="K109" s="601" t="s">
        <v>155</v>
      </c>
      <c r="L109" s="601" t="s">
        <v>1368</v>
      </c>
      <c r="M109" s="769">
        <v>0</v>
      </c>
      <c r="N109" s="601" t="s">
        <v>1369</v>
      </c>
      <c r="O109" s="601" t="s">
        <v>1370</v>
      </c>
      <c r="P109" s="602" t="s">
        <v>124</v>
      </c>
      <c r="Q109" s="601" t="s">
        <v>1371</v>
      </c>
      <c r="R109" s="602" t="s">
        <v>174</v>
      </c>
      <c r="S109" s="566" t="s">
        <v>84</v>
      </c>
      <c r="T109" s="604" t="s">
        <v>127</v>
      </c>
      <c r="U109" s="22">
        <v>1</v>
      </c>
      <c r="V109" s="17">
        <v>0</v>
      </c>
      <c r="W109" s="17">
        <v>0</v>
      </c>
      <c r="X109" s="17">
        <v>0</v>
      </c>
      <c r="Y109" s="545">
        <v>1</v>
      </c>
      <c r="Z109" s="472">
        <v>0</v>
      </c>
      <c r="AA109" s="472">
        <v>0</v>
      </c>
      <c r="AB109" s="774" t="s">
        <v>1372</v>
      </c>
      <c r="AC109" s="6" t="s">
        <v>1373</v>
      </c>
      <c r="AD109" s="601" t="s">
        <v>1374</v>
      </c>
      <c r="AE109" s="6">
        <v>1</v>
      </c>
      <c r="AF109" s="20">
        <v>1</v>
      </c>
      <c r="AG109" s="698" t="s">
        <v>1375</v>
      </c>
      <c r="AH109" s="698" t="s">
        <v>1376</v>
      </c>
      <c r="AI109" s="698" t="s">
        <v>1377</v>
      </c>
      <c r="AJ109" s="6">
        <v>0</v>
      </c>
      <c r="AK109" s="6">
        <v>0</v>
      </c>
      <c r="AL109" s="714" t="s">
        <v>1378</v>
      </c>
      <c r="AM109" s="601" t="s">
        <v>1313</v>
      </c>
      <c r="AN109" s="601" t="s">
        <v>1379</v>
      </c>
      <c r="AO109" s="601">
        <v>0</v>
      </c>
      <c r="AP109" s="714">
        <v>0</v>
      </c>
      <c r="AQ109" s="714" t="s">
        <v>1380</v>
      </c>
      <c r="AR109" s="601" t="s">
        <v>1313</v>
      </c>
      <c r="AS109" s="601" t="s">
        <v>1381</v>
      </c>
      <c r="AT109" s="6" t="s">
        <v>183</v>
      </c>
      <c r="AU109" s="6" t="s">
        <v>183</v>
      </c>
      <c r="AV109" s="6">
        <v>1</v>
      </c>
      <c r="AW109" s="34">
        <v>1</v>
      </c>
      <c r="AX109" s="872">
        <f>AW109/AV109</f>
        <v>1</v>
      </c>
      <c r="AY109" s="725">
        <v>0</v>
      </c>
      <c r="AZ109" s="772">
        <v>0</v>
      </c>
      <c r="BA109" s="725">
        <v>0</v>
      </c>
      <c r="BB109" s="17">
        <v>0</v>
      </c>
      <c r="BC109" s="882">
        <f>AY109+AZ109+AW109</f>
        <v>1</v>
      </c>
      <c r="BD109" s="821">
        <f>BC109/Y109</f>
        <v>1</v>
      </c>
      <c r="BE109" s="771"/>
      <c r="BF109" s="771"/>
      <c r="BG109" s="771"/>
      <c r="BH109" s="771"/>
      <c r="BI109" s="800"/>
      <c r="BJ109" s="601"/>
      <c r="BK109" s="805"/>
      <c r="BL109" s="805"/>
      <c r="BM109" s="805" t="s">
        <v>1382</v>
      </c>
      <c r="BN109" s="916"/>
    </row>
    <row r="110" spans="1:66" s="470" customFormat="1" ht="33" hidden="1" customHeight="1" x14ac:dyDescent="0.25">
      <c r="A110" s="5">
        <v>79</v>
      </c>
      <c r="B110" s="908" t="s">
        <v>1300</v>
      </c>
      <c r="C110" s="733" t="s">
        <v>1301</v>
      </c>
      <c r="D110" s="34" t="s">
        <v>1302</v>
      </c>
      <c r="E110" s="4" t="s">
        <v>100</v>
      </c>
      <c r="F110" s="4" t="s">
        <v>72</v>
      </c>
      <c r="G110" s="4" t="s">
        <v>73</v>
      </c>
      <c r="H110" s="4" t="s">
        <v>74</v>
      </c>
      <c r="I110" s="4" t="s">
        <v>118</v>
      </c>
      <c r="J110" s="4" t="s">
        <v>119</v>
      </c>
      <c r="K110" s="4" t="s">
        <v>137</v>
      </c>
      <c r="L110" s="4" t="s">
        <v>1383</v>
      </c>
      <c r="M110" s="17">
        <v>0</v>
      </c>
      <c r="N110" s="4" t="s">
        <v>1384</v>
      </c>
      <c r="O110" s="6" t="s">
        <v>1385</v>
      </c>
      <c r="P110" s="517" t="s">
        <v>124</v>
      </c>
      <c r="Q110" s="4" t="s">
        <v>1386</v>
      </c>
      <c r="R110" s="517" t="s">
        <v>174</v>
      </c>
      <c r="S110" s="566" t="s">
        <v>84</v>
      </c>
      <c r="T110" s="519" t="s">
        <v>127</v>
      </c>
      <c r="U110" s="22">
        <v>0</v>
      </c>
      <c r="V110" s="17">
        <v>1</v>
      </c>
      <c r="W110" s="17">
        <v>0</v>
      </c>
      <c r="X110" s="17">
        <v>0</v>
      </c>
      <c r="Y110" s="545">
        <v>1</v>
      </c>
      <c r="Z110" s="472">
        <v>0</v>
      </c>
      <c r="AA110" s="472">
        <v>0</v>
      </c>
      <c r="AB110" s="23" t="s">
        <v>1387</v>
      </c>
      <c r="AC110" s="23" t="s">
        <v>1388</v>
      </c>
      <c r="AD110" s="4" t="s">
        <v>1389</v>
      </c>
      <c r="AE110" s="6">
        <v>0</v>
      </c>
      <c r="AF110" s="6">
        <v>0</v>
      </c>
      <c r="AG110" s="698" t="s">
        <v>1390</v>
      </c>
      <c r="AH110" s="698" t="s">
        <v>1391</v>
      </c>
      <c r="AI110" s="698" t="s">
        <v>1392</v>
      </c>
      <c r="AJ110" s="6">
        <v>0</v>
      </c>
      <c r="AK110" s="6">
        <v>0</v>
      </c>
      <c r="AL110" s="12" t="s">
        <v>1393</v>
      </c>
      <c r="AM110" s="4" t="s">
        <v>1313</v>
      </c>
      <c r="AN110" s="4" t="s">
        <v>1394</v>
      </c>
      <c r="AO110" s="4">
        <v>0</v>
      </c>
      <c r="AP110" s="4">
        <v>0</v>
      </c>
      <c r="AQ110" s="12" t="s">
        <v>1393</v>
      </c>
      <c r="AR110" s="601" t="s">
        <v>1313</v>
      </c>
      <c r="AS110" s="4" t="s">
        <v>1395</v>
      </c>
      <c r="AT110" s="6" t="s">
        <v>183</v>
      </c>
      <c r="AU110" s="6" t="s">
        <v>183</v>
      </c>
      <c r="AV110" s="6">
        <v>1</v>
      </c>
      <c r="AW110" s="34">
        <v>0</v>
      </c>
      <c r="AX110" s="34">
        <v>0</v>
      </c>
      <c r="AY110" s="725">
        <v>0</v>
      </c>
      <c r="AZ110" s="28">
        <v>0</v>
      </c>
      <c r="BA110" s="17">
        <v>0</v>
      </c>
      <c r="BB110" s="17">
        <v>0</v>
      </c>
      <c r="BC110" s="882">
        <v>0</v>
      </c>
      <c r="BD110" s="821">
        <f t="shared" si="6"/>
        <v>0</v>
      </c>
      <c r="BE110" s="7"/>
      <c r="BF110" s="7"/>
      <c r="BG110" s="7"/>
      <c r="BH110" s="7"/>
      <c r="BI110" s="183"/>
      <c r="BJ110" s="4"/>
      <c r="BK110" s="803"/>
      <c r="BL110" s="803"/>
      <c r="BM110" s="803"/>
      <c r="BN110" s="912"/>
    </row>
    <row r="111" spans="1:66" s="470" customFormat="1" ht="33" hidden="1" customHeight="1" x14ac:dyDescent="0.25">
      <c r="A111" s="5">
        <v>80</v>
      </c>
      <c r="B111" s="908" t="s">
        <v>1396</v>
      </c>
      <c r="C111" s="775" t="s">
        <v>286</v>
      </c>
      <c r="D111" s="34" t="s">
        <v>1397</v>
      </c>
      <c r="E111" s="4" t="s">
        <v>1264</v>
      </c>
      <c r="F111" s="4" t="s">
        <v>1398</v>
      </c>
      <c r="G111" s="4" t="s">
        <v>1399</v>
      </c>
      <c r="H111" s="4" t="s">
        <v>1400</v>
      </c>
      <c r="I111" s="4" t="s">
        <v>75</v>
      </c>
      <c r="J111" s="4" t="s">
        <v>982</v>
      </c>
      <c r="K111" s="4" t="s">
        <v>155</v>
      </c>
      <c r="L111" s="4" t="s">
        <v>1401</v>
      </c>
      <c r="M111" s="17">
        <v>4</v>
      </c>
      <c r="N111" s="4" t="s">
        <v>1402</v>
      </c>
      <c r="O111" s="4" t="s">
        <v>1403</v>
      </c>
      <c r="P111" s="517" t="s">
        <v>81</v>
      </c>
      <c r="Q111" s="4" t="s">
        <v>1404</v>
      </c>
      <c r="R111" s="517" t="s">
        <v>174</v>
      </c>
      <c r="S111" s="566" t="s">
        <v>175</v>
      </c>
      <c r="T111" s="517" t="s">
        <v>85</v>
      </c>
      <c r="U111" s="22">
        <v>8</v>
      </c>
      <c r="V111" s="17">
        <v>8</v>
      </c>
      <c r="W111" s="17">
        <v>8</v>
      </c>
      <c r="X111" s="17">
        <v>8</v>
      </c>
      <c r="Y111" s="545">
        <f>SUM(U111:X111)</f>
        <v>32</v>
      </c>
      <c r="Z111" s="548">
        <v>1</v>
      </c>
      <c r="AA111" s="488">
        <v>0.125</v>
      </c>
      <c r="AB111" s="23" t="s">
        <v>1405</v>
      </c>
      <c r="AC111" s="6" t="s">
        <v>1406</v>
      </c>
      <c r="AD111" s="6" t="s">
        <v>1407</v>
      </c>
      <c r="AE111" s="6">
        <v>7</v>
      </c>
      <c r="AF111" s="488">
        <v>0.875</v>
      </c>
      <c r="AG111" s="698" t="s">
        <v>1408</v>
      </c>
      <c r="AH111" s="698" t="s">
        <v>1406</v>
      </c>
      <c r="AI111" s="698" t="s">
        <v>1409</v>
      </c>
      <c r="AJ111" s="300">
        <v>4</v>
      </c>
      <c r="AK111" s="304">
        <v>0.5</v>
      </c>
      <c r="AL111" s="419" t="s">
        <v>1410</v>
      </c>
      <c r="AM111" s="300" t="s">
        <v>1406</v>
      </c>
      <c r="AN111" s="4" t="s">
        <v>1411</v>
      </c>
      <c r="AO111" s="4">
        <v>0</v>
      </c>
      <c r="AP111" s="4">
        <v>0</v>
      </c>
      <c r="AQ111" s="12" t="s">
        <v>1412</v>
      </c>
      <c r="AR111" s="300" t="s">
        <v>1406</v>
      </c>
      <c r="AS111" s="4" t="s">
        <v>1413</v>
      </c>
      <c r="AT111" s="6">
        <v>12</v>
      </c>
      <c r="AU111" s="20">
        <f>AT111/W111</f>
        <v>1.5</v>
      </c>
      <c r="AV111" s="6">
        <v>0</v>
      </c>
      <c r="AW111" s="34" t="s">
        <v>183</v>
      </c>
      <c r="AX111" s="34" t="s">
        <v>183</v>
      </c>
      <c r="AY111" s="704">
        <v>8</v>
      </c>
      <c r="AZ111" s="372">
        <v>8</v>
      </c>
      <c r="BA111" s="8">
        <v>1</v>
      </c>
      <c r="BB111" s="8">
        <v>1</v>
      </c>
      <c r="BC111" s="882">
        <f>8+8+12</f>
        <v>28</v>
      </c>
      <c r="BD111" s="821">
        <f>BC111/Y111</f>
        <v>0.875</v>
      </c>
      <c r="BE111" s="7"/>
      <c r="BF111" s="7"/>
      <c r="BG111" s="7"/>
      <c r="BH111" s="7"/>
      <c r="BI111" s="183"/>
      <c r="BJ111" s="818" t="s">
        <v>1414</v>
      </c>
      <c r="BK111" s="819">
        <v>2025121000417320</v>
      </c>
      <c r="BL111" s="820">
        <v>45847</v>
      </c>
      <c r="BM111" s="803"/>
      <c r="BN111" s="912"/>
    </row>
    <row r="112" spans="1:66" s="470" customFormat="1" ht="33" hidden="1" customHeight="1" x14ac:dyDescent="0.25">
      <c r="A112" s="5">
        <v>80.099999999999994</v>
      </c>
      <c r="B112" s="908" t="s">
        <v>1396</v>
      </c>
      <c r="C112" s="775" t="s">
        <v>286</v>
      </c>
      <c r="D112" s="34" t="s">
        <v>1415</v>
      </c>
      <c r="E112" s="4" t="s">
        <v>1264</v>
      </c>
      <c r="F112" s="4" t="s">
        <v>1398</v>
      </c>
      <c r="G112" s="4" t="s">
        <v>1399</v>
      </c>
      <c r="H112" s="4" t="s">
        <v>1400</v>
      </c>
      <c r="I112" s="4" t="s">
        <v>75</v>
      </c>
      <c r="J112" s="4" t="s">
        <v>982</v>
      </c>
      <c r="K112" s="4" t="s">
        <v>155</v>
      </c>
      <c r="L112" s="4" t="s">
        <v>1401</v>
      </c>
      <c r="M112" s="17">
        <v>2</v>
      </c>
      <c r="N112" s="4" t="s">
        <v>1416</v>
      </c>
      <c r="O112" s="4" t="s">
        <v>1417</v>
      </c>
      <c r="P112" s="517" t="s">
        <v>81</v>
      </c>
      <c r="Q112" s="4" t="s">
        <v>1418</v>
      </c>
      <c r="R112" s="517" t="s">
        <v>83</v>
      </c>
      <c r="S112" s="518" t="s">
        <v>126</v>
      </c>
      <c r="T112" s="517" t="s">
        <v>85</v>
      </c>
      <c r="U112" s="29">
        <v>1</v>
      </c>
      <c r="V112" s="29">
        <v>1</v>
      </c>
      <c r="W112" s="29">
        <v>1</v>
      </c>
      <c r="X112" s="29">
        <v>1</v>
      </c>
      <c r="Y112" s="554">
        <v>1</v>
      </c>
      <c r="Z112" s="548">
        <v>1</v>
      </c>
      <c r="AA112" s="472">
        <v>1</v>
      </c>
      <c r="AB112" s="23" t="s">
        <v>1419</v>
      </c>
      <c r="AC112" s="6" t="s">
        <v>1406</v>
      </c>
      <c r="AD112" s="6" t="s">
        <v>1407</v>
      </c>
      <c r="AE112" s="6">
        <v>2</v>
      </c>
      <c r="AF112" s="472">
        <v>1</v>
      </c>
      <c r="AG112" s="698" t="s">
        <v>1420</v>
      </c>
      <c r="AH112" s="698" t="s">
        <v>1406</v>
      </c>
      <c r="AI112" s="698" t="s">
        <v>1421</v>
      </c>
      <c r="AJ112" s="300">
        <v>2</v>
      </c>
      <c r="AK112" s="304">
        <v>1</v>
      </c>
      <c r="AL112" s="419" t="s">
        <v>1422</v>
      </c>
      <c r="AM112" s="300" t="s">
        <v>1406</v>
      </c>
      <c r="AN112" s="4" t="s">
        <v>1423</v>
      </c>
      <c r="AO112" s="4">
        <v>0</v>
      </c>
      <c r="AP112" s="4">
        <v>0</v>
      </c>
      <c r="AQ112" s="12" t="s">
        <v>1424</v>
      </c>
      <c r="AR112" s="300" t="s">
        <v>1406</v>
      </c>
      <c r="AS112" s="4" t="s">
        <v>1425</v>
      </c>
      <c r="AT112" s="20">
        <v>1</v>
      </c>
      <c r="AU112" s="20">
        <f t="shared" ref="AU112:AU124" si="8">AT112/W112</f>
        <v>1</v>
      </c>
      <c r="AV112" s="6" t="s">
        <v>183</v>
      </c>
      <c r="AW112" s="34" t="s">
        <v>183</v>
      </c>
      <c r="AX112" s="34" t="s">
        <v>183</v>
      </c>
      <c r="AY112" s="717">
        <v>1</v>
      </c>
      <c r="AZ112" s="717">
        <v>1</v>
      </c>
      <c r="BA112" s="8">
        <v>1</v>
      </c>
      <c r="BB112" s="8">
        <v>1</v>
      </c>
      <c r="BC112" s="881">
        <v>1</v>
      </c>
      <c r="BD112" s="821">
        <f t="shared" si="6"/>
        <v>1</v>
      </c>
      <c r="BE112" s="7"/>
      <c r="BF112" s="7"/>
      <c r="BG112" s="7"/>
      <c r="BH112" s="7"/>
      <c r="BI112" s="183"/>
      <c r="BJ112" s="818" t="s">
        <v>1414</v>
      </c>
      <c r="BK112" s="819">
        <v>2025121000417320</v>
      </c>
      <c r="BL112" s="820">
        <v>45847</v>
      </c>
      <c r="BM112" s="803"/>
      <c r="BN112" s="912"/>
    </row>
    <row r="113" spans="1:66" s="470" customFormat="1" ht="33" hidden="1" customHeight="1" x14ac:dyDescent="0.25">
      <c r="A113" s="5">
        <v>81</v>
      </c>
      <c r="B113" s="908" t="s">
        <v>1396</v>
      </c>
      <c r="C113" s="775" t="s">
        <v>286</v>
      </c>
      <c r="D113" s="34" t="s">
        <v>1415</v>
      </c>
      <c r="E113" s="4" t="s">
        <v>1264</v>
      </c>
      <c r="F113" s="4" t="s">
        <v>1398</v>
      </c>
      <c r="G113" s="4" t="s">
        <v>1399</v>
      </c>
      <c r="H113" s="4" t="s">
        <v>1400</v>
      </c>
      <c r="I113" s="4" t="s">
        <v>75</v>
      </c>
      <c r="J113" s="4" t="s">
        <v>982</v>
      </c>
      <c r="K113" s="4" t="s">
        <v>155</v>
      </c>
      <c r="L113" s="4" t="s">
        <v>1426</v>
      </c>
      <c r="M113" s="17">
        <v>0</v>
      </c>
      <c r="N113" s="4" t="s">
        <v>1427</v>
      </c>
      <c r="O113" s="4" t="s">
        <v>1428</v>
      </c>
      <c r="P113" s="517" t="s">
        <v>124</v>
      </c>
      <c r="Q113" s="4" t="s">
        <v>1429</v>
      </c>
      <c r="R113" s="517" t="s">
        <v>174</v>
      </c>
      <c r="S113" s="566" t="s">
        <v>175</v>
      </c>
      <c r="T113" s="519" t="s">
        <v>85</v>
      </c>
      <c r="U113" s="22">
        <v>0.25</v>
      </c>
      <c r="V113" s="17">
        <v>0.25</v>
      </c>
      <c r="W113" s="17">
        <v>0.25</v>
      </c>
      <c r="X113" s="17">
        <v>0.25</v>
      </c>
      <c r="Y113" s="545">
        <v>1</v>
      </c>
      <c r="Z113" s="548"/>
      <c r="AA113" s="472"/>
      <c r="AB113" s="23" t="s">
        <v>1430</v>
      </c>
      <c r="AC113" s="6" t="s">
        <v>1406</v>
      </c>
      <c r="AD113" s="6" t="s">
        <v>1431</v>
      </c>
      <c r="AE113" s="548"/>
      <c r="AF113" s="472"/>
      <c r="AG113" s="698" t="s">
        <v>1430</v>
      </c>
      <c r="AH113" s="698" t="s">
        <v>1406</v>
      </c>
      <c r="AI113" s="6" t="s">
        <v>1431</v>
      </c>
      <c r="AJ113" s="300"/>
      <c r="AK113" s="304"/>
      <c r="AL113" s="419" t="s">
        <v>1430</v>
      </c>
      <c r="AM113" s="300" t="s">
        <v>1406</v>
      </c>
      <c r="AN113" s="6" t="s">
        <v>1432</v>
      </c>
      <c r="AO113" s="4">
        <v>0.5</v>
      </c>
      <c r="AP113" s="12">
        <v>2</v>
      </c>
      <c r="AQ113" s="12" t="s">
        <v>1433</v>
      </c>
      <c r="AR113" s="300" t="s">
        <v>1406</v>
      </c>
      <c r="AS113" s="6" t="s">
        <v>1434</v>
      </c>
      <c r="AT113" s="6">
        <v>0.5</v>
      </c>
      <c r="AU113" s="20">
        <f t="shared" si="8"/>
        <v>2</v>
      </c>
      <c r="AV113" s="6" t="s">
        <v>183</v>
      </c>
      <c r="AW113" s="34" t="s">
        <v>183</v>
      </c>
      <c r="AX113" s="32" t="s">
        <v>183</v>
      </c>
      <c r="AY113" s="704">
        <v>0.25</v>
      </c>
      <c r="AZ113" s="676">
        <v>0.25</v>
      </c>
      <c r="BA113" s="8">
        <v>1</v>
      </c>
      <c r="BB113" s="8">
        <v>1</v>
      </c>
      <c r="BC113" s="881">
        <v>1</v>
      </c>
      <c r="BD113" s="821">
        <f t="shared" si="6"/>
        <v>1</v>
      </c>
      <c r="BE113" s="7"/>
      <c r="BF113" s="7"/>
      <c r="BG113" s="7"/>
      <c r="BH113" s="7"/>
      <c r="BI113" s="183"/>
      <c r="BJ113" s="4"/>
      <c r="BK113" s="803"/>
      <c r="BL113" s="803"/>
      <c r="BM113" s="803"/>
      <c r="BN113" s="912"/>
    </row>
    <row r="114" spans="1:66" s="470" customFormat="1" ht="33" hidden="1" customHeight="1" x14ac:dyDescent="0.25">
      <c r="A114" s="5">
        <v>82</v>
      </c>
      <c r="B114" s="906" t="s">
        <v>1396</v>
      </c>
      <c r="C114" s="517" t="s">
        <v>286</v>
      </c>
      <c r="D114" s="6" t="s">
        <v>1415</v>
      </c>
      <c r="E114" s="4" t="s">
        <v>1264</v>
      </c>
      <c r="F114" s="4" t="s">
        <v>1398</v>
      </c>
      <c r="G114" s="4" t="s">
        <v>1399</v>
      </c>
      <c r="H114" s="4" t="s">
        <v>1400</v>
      </c>
      <c r="I114" s="4" t="s">
        <v>75</v>
      </c>
      <c r="J114" s="4" t="s">
        <v>982</v>
      </c>
      <c r="K114" s="4" t="s">
        <v>155</v>
      </c>
      <c r="L114" s="4" t="s">
        <v>1435</v>
      </c>
      <c r="M114" s="17">
        <v>0</v>
      </c>
      <c r="N114" s="4" t="s">
        <v>1436</v>
      </c>
      <c r="O114" s="4" t="s">
        <v>1437</v>
      </c>
      <c r="P114" s="517" t="s">
        <v>124</v>
      </c>
      <c r="Q114" s="4" t="s">
        <v>1438</v>
      </c>
      <c r="R114" s="517" t="s">
        <v>174</v>
      </c>
      <c r="S114" s="566" t="s">
        <v>175</v>
      </c>
      <c r="T114" s="519" t="s">
        <v>85</v>
      </c>
      <c r="U114" s="22">
        <v>0.25</v>
      </c>
      <c r="V114" s="17">
        <v>0.25</v>
      </c>
      <c r="W114" s="17">
        <v>0.25</v>
      </c>
      <c r="X114" s="17">
        <v>0.25</v>
      </c>
      <c r="Y114" s="545">
        <v>1</v>
      </c>
      <c r="Z114" s="548">
        <v>0.05</v>
      </c>
      <c r="AA114" s="472">
        <v>0.2</v>
      </c>
      <c r="AB114" s="23" t="s">
        <v>1439</v>
      </c>
      <c r="AC114" s="6" t="s">
        <v>1406</v>
      </c>
      <c r="AD114" s="6" t="s">
        <v>1440</v>
      </c>
      <c r="AE114" s="548">
        <v>0.05</v>
      </c>
      <c r="AF114" s="472">
        <v>0.2</v>
      </c>
      <c r="AG114" s="698" t="s">
        <v>1441</v>
      </c>
      <c r="AH114" s="698" t="s">
        <v>1406</v>
      </c>
      <c r="AI114" s="698" t="s">
        <v>1442</v>
      </c>
      <c r="AJ114" s="300">
        <v>0.1</v>
      </c>
      <c r="AK114" s="304">
        <v>0.4</v>
      </c>
      <c r="AL114" s="419" t="s">
        <v>1443</v>
      </c>
      <c r="AM114" s="300" t="s">
        <v>1406</v>
      </c>
      <c r="AN114" s="4" t="s">
        <v>1444</v>
      </c>
      <c r="AO114" s="4">
        <v>0.2</v>
      </c>
      <c r="AP114" s="12">
        <v>0.8</v>
      </c>
      <c r="AQ114" s="12" t="s">
        <v>1445</v>
      </c>
      <c r="AR114" s="300" t="s">
        <v>1406</v>
      </c>
      <c r="AS114" s="4" t="s">
        <v>1446</v>
      </c>
      <c r="AT114" s="6">
        <v>0.25</v>
      </c>
      <c r="AU114" s="20">
        <f t="shared" si="8"/>
        <v>1</v>
      </c>
      <c r="AV114" s="6">
        <v>0.15</v>
      </c>
      <c r="AW114" s="34">
        <v>0.15</v>
      </c>
      <c r="AX114" s="32">
        <v>1</v>
      </c>
      <c r="AY114" s="704">
        <v>0.25</v>
      </c>
      <c r="AZ114" s="676">
        <v>0.25</v>
      </c>
      <c r="BA114" s="8">
        <v>1</v>
      </c>
      <c r="BB114" s="8">
        <v>1</v>
      </c>
      <c r="BC114" s="882">
        <v>0.75</v>
      </c>
      <c r="BD114" s="821">
        <f t="shared" si="6"/>
        <v>0.75</v>
      </c>
      <c r="BE114" s="7"/>
      <c r="BF114" s="7"/>
      <c r="BG114" s="7"/>
      <c r="BH114" s="7"/>
      <c r="BI114" s="183"/>
      <c r="BJ114" s="4"/>
      <c r="BK114" s="803"/>
      <c r="BL114" s="803"/>
      <c r="BM114" s="803"/>
      <c r="BN114" s="912"/>
    </row>
    <row r="115" spans="1:66" s="470" customFormat="1" ht="33" hidden="1" customHeight="1" x14ac:dyDescent="0.25">
      <c r="A115" s="5">
        <v>83</v>
      </c>
      <c r="B115" s="906" t="s">
        <v>1396</v>
      </c>
      <c r="C115" s="517" t="s">
        <v>286</v>
      </c>
      <c r="D115" s="6" t="s">
        <v>1415</v>
      </c>
      <c r="E115" s="4" t="s">
        <v>1447</v>
      </c>
      <c r="F115" s="4" t="s">
        <v>1448</v>
      </c>
      <c r="G115" s="4" t="s">
        <v>1449</v>
      </c>
      <c r="H115" s="4" t="s">
        <v>1450</v>
      </c>
      <c r="I115" s="4" t="s">
        <v>75</v>
      </c>
      <c r="J115" s="4" t="s">
        <v>288</v>
      </c>
      <c r="K115" s="4" t="s">
        <v>155</v>
      </c>
      <c r="L115" s="4" t="s">
        <v>1451</v>
      </c>
      <c r="M115" s="17">
        <v>7</v>
      </c>
      <c r="N115" s="4" t="s">
        <v>1452</v>
      </c>
      <c r="O115" s="4" t="s">
        <v>1453</v>
      </c>
      <c r="P115" s="517" t="s">
        <v>81</v>
      </c>
      <c r="Q115" s="4" t="s">
        <v>1454</v>
      </c>
      <c r="R115" s="517" t="s">
        <v>174</v>
      </c>
      <c r="S115" s="566" t="s">
        <v>175</v>
      </c>
      <c r="T115" s="519" t="s">
        <v>85</v>
      </c>
      <c r="U115" s="22">
        <v>8</v>
      </c>
      <c r="V115" s="17">
        <v>8</v>
      </c>
      <c r="W115" s="17">
        <v>8</v>
      </c>
      <c r="X115" s="17">
        <v>8</v>
      </c>
      <c r="Y115" s="545">
        <v>32</v>
      </c>
      <c r="Z115" s="548">
        <v>0</v>
      </c>
      <c r="AA115" s="472">
        <v>0</v>
      </c>
      <c r="AB115" s="23" t="s">
        <v>1455</v>
      </c>
      <c r="AC115" s="6" t="s">
        <v>1406</v>
      </c>
      <c r="AD115" s="6" t="s">
        <v>1456</v>
      </c>
      <c r="AE115" s="6">
        <v>16</v>
      </c>
      <c r="AF115" s="20">
        <v>2</v>
      </c>
      <c r="AG115" s="698" t="s">
        <v>1457</v>
      </c>
      <c r="AH115" s="698" t="s">
        <v>1406</v>
      </c>
      <c r="AI115" s="698" t="s">
        <v>1458</v>
      </c>
      <c r="AJ115" s="300">
        <v>0</v>
      </c>
      <c r="AK115" s="304">
        <v>0</v>
      </c>
      <c r="AL115" s="776" t="s">
        <v>1459</v>
      </c>
      <c r="AM115" s="300" t="s">
        <v>1406</v>
      </c>
      <c r="AN115" s="4" t="s">
        <v>1460</v>
      </c>
      <c r="AO115" s="4">
        <v>0</v>
      </c>
      <c r="AP115" s="12">
        <v>0</v>
      </c>
      <c r="AQ115" s="12" t="s">
        <v>1461</v>
      </c>
      <c r="AR115" s="300" t="s">
        <v>1406</v>
      </c>
      <c r="AS115" s="4" t="s">
        <v>1462</v>
      </c>
      <c r="AT115" s="6">
        <v>16</v>
      </c>
      <c r="AU115" s="20">
        <f t="shared" si="8"/>
        <v>2</v>
      </c>
      <c r="AV115" s="6">
        <v>0</v>
      </c>
      <c r="AW115" s="34" t="s">
        <v>183</v>
      </c>
      <c r="AX115" s="34" t="s">
        <v>183</v>
      </c>
      <c r="AY115" s="704">
        <v>8</v>
      </c>
      <c r="AZ115" s="24">
        <v>8</v>
      </c>
      <c r="BA115" s="8">
        <v>1</v>
      </c>
      <c r="BB115" s="8">
        <v>1</v>
      </c>
      <c r="BC115" s="882">
        <v>32</v>
      </c>
      <c r="BD115" s="821">
        <f>BC115/Y115</f>
        <v>1</v>
      </c>
      <c r="BE115" s="7"/>
      <c r="BF115" s="7"/>
      <c r="BG115" s="7"/>
      <c r="BH115" s="7"/>
      <c r="BI115" s="183"/>
      <c r="BJ115" s="4"/>
      <c r="BK115" s="803"/>
      <c r="BL115" s="803"/>
      <c r="BM115" s="803"/>
      <c r="BN115" s="912"/>
    </row>
    <row r="116" spans="1:66" s="470" customFormat="1" ht="33" hidden="1" customHeight="1" x14ac:dyDescent="0.25">
      <c r="A116" s="5">
        <v>84</v>
      </c>
      <c r="B116" s="906" t="s">
        <v>1396</v>
      </c>
      <c r="C116" s="517" t="s">
        <v>286</v>
      </c>
      <c r="D116" s="6" t="s">
        <v>1415</v>
      </c>
      <c r="E116" s="4" t="s">
        <v>1264</v>
      </c>
      <c r="F116" s="4" t="s">
        <v>1463</v>
      </c>
      <c r="G116" s="4" t="s">
        <v>1464</v>
      </c>
      <c r="H116" s="4" t="s">
        <v>1450</v>
      </c>
      <c r="I116" s="4" t="s">
        <v>75</v>
      </c>
      <c r="J116" s="4" t="s">
        <v>288</v>
      </c>
      <c r="K116" s="4" t="s">
        <v>155</v>
      </c>
      <c r="L116" s="4" t="s">
        <v>1465</v>
      </c>
      <c r="M116" s="25">
        <v>1092603</v>
      </c>
      <c r="N116" s="4" t="s">
        <v>1466</v>
      </c>
      <c r="O116" s="4" t="s">
        <v>1467</v>
      </c>
      <c r="P116" s="517" t="s">
        <v>81</v>
      </c>
      <c r="Q116" s="4" t="s">
        <v>1468</v>
      </c>
      <c r="R116" s="3" t="s">
        <v>174</v>
      </c>
      <c r="S116" s="566" t="s">
        <v>175</v>
      </c>
      <c r="T116" s="519" t="s">
        <v>85</v>
      </c>
      <c r="U116" s="606">
        <v>56303</v>
      </c>
      <c r="V116" s="25">
        <v>64507</v>
      </c>
      <c r="W116" s="25">
        <v>64507</v>
      </c>
      <c r="X116" s="25">
        <v>64507</v>
      </c>
      <c r="Y116" s="549">
        <f>SUM(U116:X116)</f>
        <v>249824</v>
      </c>
      <c r="Z116" s="548">
        <v>0</v>
      </c>
      <c r="AA116" s="472">
        <v>0</v>
      </c>
      <c r="AB116" s="23" t="s">
        <v>1469</v>
      </c>
      <c r="AC116" s="6" t="s">
        <v>1406</v>
      </c>
      <c r="AD116" s="6" t="s">
        <v>1470</v>
      </c>
      <c r="AE116" s="6">
        <v>0</v>
      </c>
      <c r="AF116" s="20">
        <v>0</v>
      </c>
      <c r="AG116" s="698" t="s">
        <v>1471</v>
      </c>
      <c r="AH116" s="698" t="s">
        <v>1406</v>
      </c>
      <c r="AI116" s="698" t="s">
        <v>1472</v>
      </c>
      <c r="AJ116" s="663">
        <v>5226</v>
      </c>
      <c r="AK116" s="304">
        <v>8.1000000000000003E-2</v>
      </c>
      <c r="AL116" s="419" t="s">
        <v>1473</v>
      </c>
      <c r="AM116" s="300" t="s">
        <v>1406</v>
      </c>
      <c r="AN116" s="4" t="s">
        <v>1474</v>
      </c>
      <c r="AO116" s="408">
        <v>86134</v>
      </c>
      <c r="AP116" s="419">
        <v>1.33</v>
      </c>
      <c r="AQ116" s="419" t="s">
        <v>1475</v>
      </c>
      <c r="AR116" s="300" t="s">
        <v>1406</v>
      </c>
      <c r="AS116" s="4" t="s">
        <v>1476</v>
      </c>
      <c r="AT116" s="300">
        <v>91360</v>
      </c>
      <c r="AU116" s="20">
        <f t="shared" si="8"/>
        <v>1.4162804036771204</v>
      </c>
      <c r="AV116" s="6">
        <v>0</v>
      </c>
      <c r="AW116" s="34" t="s">
        <v>183</v>
      </c>
      <c r="AX116" s="34" t="s">
        <v>183</v>
      </c>
      <c r="AY116" s="704">
        <v>87530</v>
      </c>
      <c r="AZ116" s="391">
        <v>64507</v>
      </c>
      <c r="BA116" s="8">
        <v>1.55</v>
      </c>
      <c r="BB116" s="8">
        <v>1</v>
      </c>
      <c r="BC116" s="895">
        <f>+AY116+AZ116+AT116</f>
        <v>243397</v>
      </c>
      <c r="BD116" s="821">
        <f t="shared" si="6"/>
        <v>0.9742738888177277</v>
      </c>
      <c r="BE116" s="7"/>
      <c r="BF116" s="7"/>
      <c r="BG116" s="7"/>
      <c r="BH116" s="7"/>
      <c r="BI116" s="183"/>
      <c r="BJ116" s="4"/>
      <c r="BK116" s="803"/>
      <c r="BL116" s="803"/>
      <c r="BM116" s="803"/>
      <c r="BN116" s="912"/>
    </row>
    <row r="117" spans="1:66" s="470" customFormat="1" ht="33" hidden="1" customHeight="1" x14ac:dyDescent="0.25">
      <c r="A117" s="5">
        <v>85</v>
      </c>
      <c r="B117" s="906" t="s">
        <v>1396</v>
      </c>
      <c r="C117" s="517" t="s">
        <v>286</v>
      </c>
      <c r="D117" s="6" t="s">
        <v>1415</v>
      </c>
      <c r="E117" s="4" t="s">
        <v>1264</v>
      </c>
      <c r="F117" s="4" t="s">
        <v>1463</v>
      </c>
      <c r="G117" s="4" t="s">
        <v>1464</v>
      </c>
      <c r="H117" s="4" t="s">
        <v>1450</v>
      </c>
      <c r="I117" s="4" t="s">
        <v>75</v>
      </c>
      <c r="J117" s="4" t="s">
        <v>288</v>
      </c>
      <c r="K117" s="4" t="s">
        <v>155</v>
      </c>
      <c r="L117" s="4" t="s">
        <v>1477</v>
      </c>
      <c r="M117" s="17">
        <v>14</v>
      </c>
      <c r="N117" s="4" t="s">
        <v>1478</v>
      </c>
      <c r="O117" s="4" t="s">
        <v>1479</v>
      </c>
      <c r="P117" s="517" t="s">
        <v>81</v>
      </c>
      <c r="Q117" s="4" t="s">
        <v>1480</v>
      </c>
      <c r="R117" s="517" t="s">
        <v>174</v>
      </c>
      <c r="S117" s="566" t="s">
        <v>175</v>
      </c>
      <c r="T117" s="519" t="s">
        <v>85</v>
      </c>
      <c r="U117" s="22">
        <v>12</v>
      </c>
      <c r="V117" s="17">
        <v>9</v>
      </c>
      <c r="W117" s="17">
        <v>10</v>
      </c>
      <c r="X117" s="17">
        <v>12</v>
      </c>
      <c r="Y117" s="549">
        <f>SUM(U117:X117)</f>
        <v>43</v>
      </c>
      <c r="Z117" s="548">
        <v>0</v>
      </c>
      <c r="AA117" s="472">
        <v>0</v>
      </c>
      <c r="AB117" s="23" t="s">
        <v>1481</v>
      </c>
      <c r="AC117" s="6" t="s">
        <v>1406</v>
      </c>
      <c r="AD117" s="6" t="s">
        <v>1470</v>
      </c>
      <c r="AE117" s="6">
        <v>0</v>
      </c>
      <c r="AF117" s="20">
        <v>0</v>
      </c>
      <c r="AG117" s="698" t="s">
        <v>1482</v>
      </c>
      <c r="AH117" s="698" t="s">
        <v>1406</v>
      </c>
      <c r="AI117" s="698" t="s">
        <v>1483</v>
      </c>
      <c r="AJ117" s="300">
        <v>0</v>
      </c>
      <c r="AK117" s="300">
        <v>0</v>
      </c>
      <c r="AL117" s="419" t="s">
        <v>1484</v>
      </c>
      <c r="AM117" s="300" t="s">
        <v>1406</v>
      </c>
      <c r="AN117" s="4" t="s">
        <v>1485</v>
      </c>
      <c r="AO117" s="241">
        <v>19</v>
      </c>
      <c r="AP117" s="419">
        <v>1.9</v>
      </c>
      <c r="AQ117" s="419" t="s">
        <v>1486</v>
      </c>
      <c r="AR117" s="300" t="s">
        <v>1406</v>
      </c>
      <c r="AS117" s="4" t="s">
        <v>1487</v>
      </c>
      <c r="AT117" s="300">
        <v>10</v>
      </c>
      <c r="AU117" s="20">
        <f t="shared" si="8"/>
        <v>1</v>
      </c>
      <c r="AV117" s="300">
        <v>21</v>
      </c>
      <c r="AW117" s="34">
        <v>9</v>
      </c>
      <c r="AX117" s="832">
        <v>0.42859999999999998</v>
      </c>
      <c r="AY117" s="704">
        <v>9</v>
      </c>
      <c r="AZ117" s="24">
        <v>0</v>
      </c>
      <c r="BA117" s="8">
        <v>0.75</v>
      </c>
      <c r="BB117" s="8">
        <v>0</v>
      </c>
      <c r="BC117" s="882">
        <v>19</v>
      </c>
      <c r="BD117" s="821">
        <v>0.44190000000000002</v>
      </c>
      <c r="BE117" s="7"/>
      <c r="BF117" s="7"/>
      <c r="BG117" s="7"/>
      <c r="BH117" s="7"/>
      <c r="BI117" s="183"/>
      <c r="BJ117" s="4"/>
      <c r="BK117" s="803"/>
      <c r="BL117" s="803"/>
      <c r="BM117" s="803"/>
      <c r="BN117" s="912"/>
    </row>
    <row r="118" spans="1:66" s="470" customFormat="1" ht="33" hidden="1" customHeight="1" x14ac:dyDescent="0.25">
      <c r="A118" s="5">
        <v>86</v>
      </c>
      <c r="B118" s="906" t="s">
        <v>1396</v>
      </c>
      <c r="C118" s="517" t="s">
        <v>286</v>
      </c>
      <c r="D118" s="6" t="s">
        <v>1415</v>
      </c>
      <c r="E118" s="4" t="s">
        <v>1447</v>
      </c>
      <c r="F118" s="4" t="s">
        <v>1448</v>
      </c>
      <c r="G118" s="4" t="s">
        <v>1488</v>
      </c>
      <c r="H118" s="4" t="s">
        <v>74</v>
      </c>
      <c r="I118" s="4" t="s">
        <v>75</v>
      </c>
      <c r="J118" s="4" t="s">
        <v>288</v>
      </c>
      <c r="K118" s="4" t="s">
        <v>155</v>
      </c>
      <c r="L118" s="4" t="s">
        <v>1489</v>
      </c>
      <c r="M118" s="17">
        <v>14</v>
      </c>
      <c r="N118" s="7" t="s">
        <v>1490</v>
      </c>
      <c r="O118" s="4" t="s">
        <v>1491</v>
      </c>
      <c r="P118" s="517" t="s">
        <v>81</v>
      </c>
      <c r="Q118" s="4" t="s">
        <v>1492</v>
      </c>
      <c r="R118" s="517" t="s">
        <v>174</v>
      </c>
      <c r="S118" s="566" t="s">
        <v>175</v>
      </c>
      <c r="T118" s="519" t="s">
        <v>85</v>
      </c>
      <c r="U118" s="22">
        <v>0</v>
      </c>
      <c r="V118" s="17">
        <v>14</v>
      </c>
      <c r="W118" s="17">
        <v>14</v>
      </c>
      <c r="X118" s="17">
        <v>14</v>
      </c>
      <c r="Y118" s="549">
        <f>SUM(U118:X118)</f>
        <v>42</v>
      </c>
      <c r="Z118" s="548">
        <v>0</v>
      </c>
      <c r="AA118" s="472">
        <v>0</v>
      </c>
      <c r="AB118" s="23" t="s">
        <v>1493</v>
      </c>
      <c r="AC118" s="6" t="s">
        <v>1406</v>
      </c>
      <c r="AD118" s="6" t="s">
        <v>1494</v>
      </c>
      <c r="AE118" s="6">
        <v>10</v>
      </c>
      <c r="AF118" s="350">
        <v>0.71</v>
      </c>
      <c r="AG118" s="698" t="s">
        <v>1495</v>
      </c>
      <c r="AH118" s="698" t="s">
        <v>1406</v>
      </c>
      <c r="AI118" s="698" t="s">
        <v>1496</v>
      </c>
      <c r="AJ118" s="300">
        <v>14</v>
      </c>
      <c r="AK118" s="304">
        <v>1</v>
      </c>
      <c r="AL118" s="419" t="s">
        <v>1497</v>
      </c>
      <c r="AM118" s="300" t="s">
        <v>1406</v>
      </c>
      <c r="AN118" s="698" t="s">
        <v>1498</v>
      </c>
      <c r="AO118" s="241">
        <v>8</v>
      </c>
      <c r="AP118" s="419">
        <v>0.56999999999999995</v>
      </c>
      <c r="AQ118" s="419" t="s">
        <v>1499</v>
      </c>
      <c r="AR118" s="300" t="s">
        <v>1406</v>
      </c>
      <c r="AS118" s="4" t="s">
        <v>1500</v>
      </c>
      <c r="AT118" s="300">
        <v>28</v>
      </c>
      <c r="AU118" s="20">
        <f t="shared" si="8"/>
        <v>2</v>
      </c>
      <c r="AV118" s="6">
        <v>4</v>
      </c>
      <c r="AW118" s="34">
        <v>4</v>
      </c>
      <c r="AX118" s="32">
        <v>1</v>
      </c>
      <c r="AY118" s="704" t="s">
        <v>183</v>
      </c>
      <c r="AZ118" s="82">
        <v>14</v>
      </c>
      <c r="BA118" s="8" t="s">
        <v>171</v>
      </c>
      <c r="BB118" s="8">
        <v>1</v>
      </c>
      <c r="BC118" s="882">
        <v>42</v>
      </c>
      <c r="BD118" s="821">
        <f t="shared" si="6"/>
        <v>1</v>
      </c>
      <c r="BE118" s="7"/>
      <c r="BF118" s="7"/>
      <c r="BG118" s="7"/>
      <c r="BH118" s="7"/>
      <c r="BI118" s="183"/>
      <c r="BJ118" s="4"/>
      <c r="BK118" s="803"/>
      <c r="BL118" s="803"/>
      <c r="BM118" s="803"/>
      <c r="BN118" s="912"/>
    </row>
    <row r="119" spans="1:66" s="470" customFormat="1" ht="33" hidden="1" customHeight="1" x14ac:dyDescent="0.25">
      <c r="A119" s="5">
        <v>87</v>
      </c>
      <c r="B119" s="906" t="s">
        <v>1396</v>
      </c>
      <c r="C119" s="517" t="s">
        <v>286</v>
      </c>
      <c r="D119" s="6" t="s">
        <v>1415</v>
      </c>
      <c r="E119" s="4" t="s">
        <v>1501</v>
      </c>
      <c r="F119" s="4" t="s">
        <v>1502</v>
      </c>
      <c r="G119" s="4" t="s">
        <v>1503</v>
      </c>
      <c r="H119" s="4" t="s">
        <v>74</v>
      </c>
      <c r="I119" s="4" t="s">
        <v>75</v>
      </c>
      <c r="J119" s="4" t="s">
        <v>288</v>
      </c>
      <c r="K119" s="4" t="s">
        <v>155</v>
      </c>
      <c r="L119" s="4" t="s">
        <v>1504</v>
      </c>
      <c r="M119" s="17">
        <v>0</v>
      </c>
      <c r="N119" s="7" t="s">
        <v>1505</v>
      </c>
      <c r="O119" s="4" t="s">
        <v>1506</v>
      </c>
      <c r="P119" s="517" t="s">
        <v>124</v>
      </c>
      <c r="Q119" s="4" t="s">
        <v>1507</v>
      </c>
      <c r="R119" s="517" t="s">
        <v>174</v>
      </c>
      <c r="S119" s="566" t="s">
        <v>175</v>
      </c>
      <c r="T119" s="519" t="s">
        <v>85</v>
      </c>
      <c r="U119" s="22">
        <v>0</v>
      </c>
      <c r="V119" s="25">
        <v>0</v>
      </c>
      <c r="W119" s="25">
        <v>13200</v>
      </c>
      <c r="X119" s="25">
        <v>13200</v>
      </c>
      <c r="Y119" s="549">
        <f>SUM(U119:X119)</f>
        <v>26400</v>
      </c>
      <c r="Z119" s="548">
        <v>0</v>
      </c>
      <c r="AA119" s="472">
        <v>0</v>
      </c>
      <c r="AB119" s="23" t="s">
        <v>1508</v>
      </c>
      <c r="AC119" s="6" t="s">
        <v>1406</v>
      </c>
      <c r="AD119" s="6" t="s">
        <v>1509</v>
      </c>
      <c r="AE119" s="6">
        <v>0</v>
      </c>
      <c r="AF119" s="20">
        <v>0</v>
      </c>
      <c r="AG119" s="698" t="s">
        <v>1510</v>
      </c>
      <c r="AH119" s="698" t="s">
        <v>1406</v>
      </c>
      <c r="AI119" s="698" t="s">
        <v>1511</v>
      </c>
      <c r="AJ119" s="300">
        <v>0</v>
      </c>
      <c r="AK119" s="300">
        <v>0</v>
      </c>
      <c r="AL119" s="419" t="s">
        <v>1512</v>
      </c>
      <c r="AM119" s="300" t="s">
        <v>1406</v>
      </c>
      <c r="AN119" s="4" t="s">
        <v>1513</v>
      </c>
      <c r="AO119" s="777">
        <v>2427</v>
      </c>
      <c r="AP119" s="12">
        <v>0.18</v>
      </c>
      <c r="AQ119" s="12" t="s">
        <v>1514</v>
      </c>
      <c r="AR119" s="300" t="s">
        <v>1406</v>
      </c>
      <c r="AS119" s="4" t="s">
        <v>1515</v>
      </c>
      <c r="AT119" s="6">
        <v>2427</v>
      </c>
      <c r="AU119" s="20">
        <f t="shared" si="8"/>
        <v>0.18386363636363637</v>
      </c>
      <c r="AV119" s="6">
        <v>0</v>
      </c>
      <c r="AW119" s="34"/>
      <c r="AX119" s="34"/>
      <c r="AY119" s="704" t="s">
        <v>183</v>
      </c>
      <c r="AZ119" s="24" t="s">
        <v>183</v>
      </c>
      <c r="BA119" s="8" t="s">
        <v>183</v>
      </c>
      <c r="BB119" s="8" t="s">
        <v>183</v>
      </c>
      <c r="BC119" s="882">
        <v>2417</v>
      </c>
      <c r="BD119" s="821">
        <f t="shared" si="6"/>
        <v>9.1553030303030303E-2</v>
      </c>
      <c r="BE119" s="7"/>
      <c r="BF119" s="7"/>
      <c r="BG119" s="7"/>
      <c r="BH119" s="7"/>
      <c r="BI119" s="183"/>
      <c r="BJ119" s="4"/>
      <c r="BK119" s="803"/>
      <c r="BL119" s="803"/>
      <c r="BM119" s="803"/>
      <c r="BN119" s="912"/>
    </row>
    <row r="120" spans="1:66" s="470" customFormat="1" ht="33" hidden="1" customHeight="1" x14ac:dyDescent="0.25">
      <c r="A120" s="5">
        <v>88</v>
      </c>
      <c r="B120" s="906" t="s">
        <v>1396</v>
      </c>
      <c r="C120" s="517" t="s">
        <v>286</v>
      </c>
      <c r="D120" s="6" t="s">
        <v>1415</v>
      </c>
      <c r="E120" s="4" t="s">
        <v>1501</v>
      </c>
      <c r="F120" s="4" t="s">
        <v>1502</v>
      </c>
      <c r="G120" s="4" t="s">
        <v>1503</v>
      </c>
      <c r="H120" s="4" t="s">
        <v>74</v>
      </c>
      <c r="I120" s="4" t="s">
        <v>75</v>
      </c>
      <c r="J120" s="4" t="s">
        <v>288</v>
      </c>
      <c r="K120" s="4" t="s">
        <v>794</v>
      </c>
      <c r="L120" s="4" t="s">
        <v>1516</v>
      </c>
      <c r="M120" s="17">
        <v>0</v>
      </c>
      <c r="N120" s="7" t="s">
        <v>1490</v>
      </c>
      <c r="O120" s="4" t="s">
        <v>1517</v>
      </c>
      <c r="P120" s="517" t="s">
        <v>81</v>
      </c>
      <c r="Q120" s="4" t="s">
        <v>1518</v>
      </c>
      <c r="R120" s="517" t="s">
        <v>174</v>
      </c>
      <c r="S120" s="518" t="s">
        <v>84</v>
      </c>
      <c r="T120" s="519" t="s">
        <v>85</v>
      </c>
      <c r="U120" s="22">
        <v>0</v>
      </c>
      <c r="V120" s="17">
        <v>40</v>
      </c>
      <c r="W120" s="17">
        <v>40</v>
      </c>
      <c r="X120" s="17">
        <v>40</v>
      </c>
      <c r="Y120" s="549">
        <v>40</v>
      </c>
      <c r="Z120" s="553">
        <v>4</v>
      </c>
      <c r="AA120" s="472">
        <v>0.1</v>
      </c>
      <c r="AB120" s="30" t="s">
        <v>1519</v>
      </c>
      <c r="AC120" s="6" t="s">
        <v>1406</v>
      </c>
      <c r="AD120" s="6" t="s">
        <v>1520</v>
      </c>
      <c r="AE120" s="6">
        <v>26</v>
      </c>
      <c r="AF120" s="20">
        <v>0.65</v>
      </c>
      <c r="AG120" s="698" t="s">
        <v>1521</v>
      </c>
      <c r="AH120" s="698" t="s">
        <v>1406</v>
      </c>
      <c r="AI120" s="698" t="s">
        <v>1522</v>
      </c>
      <c r="AJ120" s="300">
        <v>29</v>
      </c>
      <c r="AK120" s="304">
        <v>0.72</v>
      </c>
      <c r="AL120" s="419" t="s">
        <v>1523</v>
      </c>
      <c r="AM120" s="300" t="s">
        <v>1406</v>
      </c>
      <c r="AN120" s="4" t="s">
        <v>1524</v>
      </c>
      <c r="AO120" s="4">
        <v>31</v>
      </c>
      <c r="AP120" s="700">
        <v>0.77500000000000002</v>
      </c>
      <c r="AQ120" s="12" t="s">
        <v>1525</v>
      </c>
      <c r="AR120" s="300" t="s">
        <v>1406</v>
      </c>
      <c r="AS120" s="4" t="s">
        <v>1526</v>
      </c>
      <c r="AT120" s="6">
        <v>82</v>
      </c>
      <c r="AU120" s="20">
        <f t="shared" si="8"/>
        <v>2.0499999999999998</v>
      </c>
      <c r="AV120" s="6">
        <v>8</v>
      </c>
      <c r="AW120" s="34">
        <v>8</v>
      </c>
      <c r="AX120" s="32">
        <v>1</v>
      </c>
      <c r="AY120" s="704" t="s">
        <v>183</v>
      </c>
      <c r="AZ120" s="778">
        <v>40</v>
      </c>
      <c r="BA120" s="8" t="s">
        <v>183</v>
      </c>
      <c r="BB120" s="8">
        <f>80%+20%</f>
        <v>1</v>
      </c>
      <c r="BC120" s="882">
        <v>122</v>
      </c>
      <c r="BD120" s="821">
        <f t="shared" si="6"/>
        <v>3.05</v>
      </c>
      <c r="BE120" s="7"/>
      <c r="BF120" s="7"/>
      <c r="BG120" s="7"/>
      <c r="BH120" s="7"/>
      <c r="BI120" s="183"/>
      <c r="BJ120" s="4"/>
      <c r="BK120" s="803"/>
      <c r="BL120" s="803"/>
      <c r="BM120" s="806" t="s">
        <v>1527</v>
      </c>
      <c r="BN120" s="912"/>
    </row>
    <row r="121" spans="1:66" s="470" customFormat="1" ht="33" hidden="1" customHeight="1" x14ac:dyDescent="0.25">
      <c r="A121" s="5">
        <v>89</v>
      </c>
      <c r="B121" s="906" t="s">
        <v>1396</v>
      </c>
      <c r="C121" s="517" t="s">
        <v>286</v>
      </c>
      <c r="D121" s="6" t="s">
        <v>1415</v>
      </c>
      <c r="E121" s="4" t="s">
        <v>100</v>
      </c>
      <c r="F121" s="4" t="s">
        <v>248</v>
      </c>
      <c r="G121" s="4" t="s">
        <v>249</v>
      </c>
      <c r="H121" s="4" t="s">
        <v>1400</v>
      </c>
      <c r="I121" s="4" t="s">
        <v>75</v>
      </c>
      <c r="J121" s="4" t="s">
        <v>288</v>
      </c>
      <c r="K121" s="4" t="s">
        <v>155</v>
      </c>
      <c r="L121" s="4" t="s">
        <v>1528</v>
      </c>
      <c r="M121" s="17">
        <v>1</v>
      </c>
      <c r="N121" s="7" t="s">
        <v>1529</v>
      </c>
      <c r="O121" s="4" t="s">
        <v>1530</v>
      </c>
      <c r="P121" s="517" t="s">
        <v>124</v>
      </c>
      <c r="Q121" s="4" t="s">
        <v>1531</v>
      </c>
      <c r="R121" s="517" t="s">
        <v>174</v>
      </c>
      <c r="S121" s="518" t="s">
        <v>175</v>
      </c>
      <c r="T121" s="519" t="s">
        <v>127</v>
      </c>
      <c r="U121" s="22">
        <v>1</v>
      </c>
      <c r="V121" s="17">
        <v>1</v>
      </c>
      <c r="W121" s="17">
        <v>1</v>
      </c>
      <c r="X121" s="17">
        <v>1</v>
      </c>
      <c r="Y121" s="607">
        <v>4</v>
      </c>
      <c r="Z121" s="532">
        <v>0</v>
      </c>
      <c r="AA121" s="472">
        <v>0</v>
      </c>
      <c r="AB121" s="30" t="s">
        <v>1532</v>
      </c>
      <c r="AC121" s="6" t="s">
        <v>1406</v>
      </c>
      <c r="AD121" s="6" t="s">
        <v>1533</v>
      </c>
      <c r="AE121" s="6">
        <v>1</v>
      </c>
      <c r="AF121" s="20">
        <v>1</v>
      </c>
      <c r="AG121" s="698" t="s">
        <v>1534</v>
      </c>
      <c r="AH121" s="698" t="s">
        <v>1406</v>
      </c>
      <c r="AI121" s="698" t="s">
        <v>1535</v>
      </c>
      <c r="AJ121" s="300">
        <v>0</v>
      </c>
      <c r="AK121" s="300">
        <v>0</v>
      </c>
      <c r="AL121" s="419" t="s">
        <v>1536</v>
      </c>
      <c r="AM121" s="300" t="s">
        <v>1406</v>
      </c>
      <c r="AN121" s="698" t="s">
        <v>1537</v>
      </c>
      <c r="AO121" s="4">
        <v>1</v>
      </c>
      <c r="AP121" s="12">
        <v>1</v>
      </c>
      <c r="AQ121" s="12" t="s">
        <v>1538</v>
      </c>
      <c r="AR121" s="300" t="s">
        <v>1406</v>
      </c>
      <c r="AS121" s="4" t="s">
        <v>1539</v>
      </c>
      <c r="AT121" s="6">
        <v>1</v>
      </c>
      <c r="AU121" s="20">
        <f t="shared" si="8"/>
        <v>1</v>
      </c>
      <c r="AV121" s="6">
        <v>1</v>
      </c>
      <c r="AW121" s="34">
        <v>1</v>
      </c>
      <c r="AX121" s="32">
        <v>1</v>
      </c>
      <c r="AY121" s="704">
        <v>1</v>
      </c>
      <c r="AZ121" s="778">
        <v>1</v>
      </c>
      <c r="BA121" s="8">
        <v>1</v>
      </c>
      <c r="BB121" s="8">
        <v>1</v>
      </c>
      <c r="BC121" s="882">
        <v>3</v>
      </c>
      <c r="BD121" s="821">
        <f t="shared" si="6"/>
        <v>0.75</v>
      </c>
      <c r="BE121" s="7"/>
      <c r="BF121" s="7"/>
      <c r="BG121" s="7"/>
      <c r="BH121" s="7"/>
      <c r="BI121" s="183"/>
      <c r="BJ121" s="4"/>
      <c r="BK121" s="803"/>
      <c r="BL121" s="803"/>
      <c r="BM121" s="803"/>
      <c r="BN121" s="912"/>
    </row>
    <row r="122" spans="1:66" s="470" customFormat="1" ht="33" hidden="1" customHeight="1" x14ac:dyDescent="0.25">
      <c r="A122" s="5">
        <v>90</v>
      </c>
      <c r="B122" s="906" t="s">
        <v>1396</v>
      </c>
      <c r="C122" s="517" t="s">
        <v>286</v>
      </c>
      <c r="D122" s="6" t="s">
        <v>1415</v>
      </c>
      <c r="E122" s="4" t="s">
        <v>1264</v>
      </c>
      <c r="F122" s="4" t="s">
        <v>1540</v>
      </c>
      <c r="G122" s="4" t="s">
        <v>1541</v>
      </c>
      <c r="H122" s="4" t="s">
        <v>1400</v>
      </c>
      <c r="I122" s="4" t="s">
        <v>75</v>
      </c>
      <c r="J122" s="4" t="s">
        <v>288</v>
      </c>
      <c r="K122" s="4" t="s">
        <v>155</v>
      </c>
      <c r="L122" s="4" t="s">
        <v>1542</v>
      </c>
      <c r="M122" s="17">
        <v>1</v>
      </c>
      <c r="N122" s="7" t="s">
        <v>1543</v>
      </c>
      <c r="O122" s="4" t="s">
        <v>1544</v>
      </c>
      <c r="P122" s="517" t="s">
        <v>81</v>
      </c>
      <c r="Q122" s="4" t="s">
        <v>1531</v>
      </c>
      <c r="R122" s="517" t="s">
        <v>174</v>
      </c>
      <c r="S122" s="518" t="s">
        <v>175</v>
      </c>
      <c r="T122" s="519" t="s">
        <v>127</v>
      </c>
      <c r="U122" s="22">
        <v>1</v>
      </c>
      <c r="V122" s="17">
        <v>1</v>
      </c>
      <c r="W122" s="17">
        <v>1</v>
      </c>
      <c r="X122" s="17">
        <v>1</v>
      </c>
      <c r="Y122" s="607">
        <v>4</v>
      </c>
      <c r="Z122" s="529">
        <v>0</v>
      </c>
      <c r="AA122" s="472">
        <v>0</v>
      </c>
      <c r="AB122" s="23" t="s">
        <v>1545</v>
      </c>
      <c r="AC122" s="6" t="s">
        <v>1406</v>
      </c>
      <c r="AD122" s="6" t="s">
        <v>1456</v>
      </c>
      <c r="AE122" s="6">
        <v>0.25</v>
      </c>
      <c r="AF122" s="20">
        <v>0.25</v>
      </c>
      <c r="AG122" s="698" t="s">
        <v>1546</v>
      </c>
      <c r="AH122" s="698" t="s">
        <v>1406</v>
      </c>
      <c r="AI122" s="698" t="s">
        <v>1547</v>
      </c>
      <c r="AJ122" s="300">
        <v>0.25</v>
      </c>
      <c r="AK122" s="304">
        <v>0.25</v>
      </c>
      <c r="AL122" s="419" t="s">
        <v>1548</v>
      </c>
      <c r="AM122" s="300" t="s">
        <v>1406</v>
      </c>
      <c r="AN122" s="4" t="s">
        <v>1549</v>
      </c>
      <c r="AO122" s="4">
        <v>1.5</v>
      </c>
      <c r="AP122" s="12">
        <v>1.5</v>
      </c>
      <c r="AQ122" s="12" t="s">
        <v>1550</v>
      </c>
      <c r="AR122" s="300" t="s">
        <v>1406</v>
      </c>
      <c r="AS122" s="4" t="s">
        <v>1551</v>
      </c>
      <c r="AT122" s="6">
        <v>1</v>
      </c>
      <c r="AU122" s="20">
        <f t="shared" si="8"/>
        <v>1</v>
      </c>
      <c r="AV122" s="6">
        <v>1</v>
      </c>
      <c r="AW122" s="34">
        <v>1</v>
      </c>
      <c r="AX122" s="32">
        <v>1</v>
      </c>
      <c r="AY122" s="704">
        <v>1</v>
      </c>
      <c r="AZ122" s="24">
        <v>1</v>
      </c>
      <c r="BA122" s="8">
        <v>1</v>
      </c>
      <c r="BB122" s="8">
        <v>1</v>
      </c>
      <c r="BC122" s="882">
        <v>3</v>
      </c>
      <c r="BD122" s="821">
        <f t="shared" si="6"/>
        <v>0.75</v>
      </c>
      <c r="BE122" s="7"/>
      <c r="BF122" s="7"/>
      <c r="BG122" s="7"/>
      <c r="BH122" s="7"/>
      <c r="BI122" s="183"/>
      <c r="BJ122" s="4"/>
      <c r="BK122" s="803"/>
      <c r="BL122" s="803"/>
      <c r="BM122" s="803"/>
      <c r="BN122" s="912"/>
    </row>
    <row r="123" spans="1:66" s="470" customFormat="1" ht="33" hidden="1" customHeight="1" x14ac:dyDescent="0.25">
      <c r="A123" s="5">
        <v>91</v>
      </c>
      <c r="B123" s="906" t="s">
        <v>1396</v>
      </c>
      <c r="C123" s="517" t="s">
        <v>286</v>
      </c>
      <c r="D123" s="6" t="s">
        <v>1415</v>
      </c>
      <c r="E123" s="4" t="s">
        <v>100</v>
      </c>
      <c r="F123" s="4" t="s">
        <v>248</v>
      </c>
      <c r="G123" s="4" t="s">
        <v>249</v>
      </c>
      <c r="H123" s="4" t="s">
        <v>1400</v>
      </c>
      <c r="I123" s="4" t="s">
        <v>75</v>
      </c>
      <c r="J123" s="4" t="s">
        <v>288</v>
      </c>
      <c r="K123" s="4" t="s">
        <v>155</v>
      </c>
      <c r="L123" s="4" t="s">
        <v>1552</v>
      </c>
      <c r="M123" s="17">
        <v>0</v>
      </c>
      <c r="N123" s="779" t="s">
        <v>1553</v>
      </c>
      <c r="O123" s="4" t="s">
        <v>1554</v>
      </c>
      <c r="P123" s="517" t="s">
        <v>124</v>
      </c>
      <c r="Q123" s="4" t="s">
        <v>1555</v>
      </c>
      <c r="R123" s="517" t="s">
        <v>174</v>
      </c>
      <c r="S123" s="518" t="s">
        <v>175</v>
      </c>
      <c r="T123" s="519" t="s">
        <v>85</v>
      </c>
      <c r="U123" s="22">
        <v>0</v>
      </c>
      <c r="V123" s="17">
        <v>2</v>
      </c>
      <c r="W123" s="17">
        <v>1</v>
      </c>
      <c r="X123" s="17">
        <v>0</v>
      </c>
      <c r="Y123" s="607">
        <f>+U123+V123+W123+X123</f>
        <v>3</v>
      </c>
      <c r="Z123" s="548">
        <v>0.25</v>
      </c>
      <c r="AA123" s="472">
        <v>0.25</v>
      </c>
      <c r="AB123" s="23" t="s">
        <v>1556</v>
      </c>
      <c r="AC123" s="6" t="s">
        <v>1406</v>
      </c>
      <c r="AD123" s="6" t="s">
        <v>1557</v>
      </c>
      <c r="AE123" s="548">
        <v>0.25</v>
      </c>
      <c r="AF123" s="20">
        <v>0.25</v>
      </c>
      <c r="AG123" s="698" t="s">
        <v>1558</v>
      </c>
      <c r="AH123" s="698" t="s">
        <v>1406</v>
      </c>
      <c r="AI123" s="698" t="s">
        <v>1559</v>
      </c>
      <c r="AJ123" s="300">
        <v>0</v>
      </c>
      <c r="AK123" s="300">
        <v>0</v>
      </c>
      <c r="AL123" s="419" t="s">
        <v>1560</v>
      </c>
      <c r="AM123" s="300" t="s">
        <v>1406</v>
      </c>
      <c r="AN123" s="4" t="s">
        <v>1561</v>
      </c>
      <c r="AO123" s="4">
        <v>0.25</v>
      </c>
      <c r="AP123" s="12">
        <v>0.25</v>
      </c>
      <c r="AQ123" s="12" t="s">
        <v>1562</v>
      </c>
      <c r="AR123" s="300" t="s">
        <v>1406</v>
      </c>
      <c r="AS123" s="4" t="s">
        <v>1563</v>
      </c>
      <c r="AT123" s="6">
        <v>0.25</v>
      </c>
      <c r="AU123" s="20">
        <f t="shared" si="8"/>
        <v>0.25</v>
      </c>
      <c r="AV123" s="6">
        <v>2</v>
      </c>
      <c r="AW123" s="34">
        <v>0.5</v>
      </c>
      <c r="AX123" s="32">
        <v>0.25</v>
      </c>
      <c r="AY123" s="704" t="s">
        <v>183</v>
      </c>
      <c r="AZ123" s="82">
        <v>0.5</v>
      </c>
      <c r="BA123" s="8" t="s">
        <v>183</v>
      </c>
      <c r="BB123" s="8">
        <v>0.25</v>
      </c>
      <c r="BC123" s="881">
        <v>0.75</v>
      </c>
      <c r="BD123" s="821">
        <f t="shared" si="6"/>
        <v>0.25</v>
      </c>
      <c r="BE123" s="7"/>
      <c r="BF123" s="7"/>
      <c r="BG123" s="7"/>
      <c r="BH123" s="7"/>
      <c r="BI123" s="183"/>
      <c r="BJ123" s="4"/>
      <c r="BK123" s="803"/>
      <c r="BL123" s="803"/>
      <c r="BM123" s="803"/>
      <c r="BN123" s="912"/>
    </row>
    <row r="124" spans="1:66" s="470" customFormat="1" ht="33" hidden="1" customHeight="1" x14ac:dyDescent="0.25">
      <c r="A124" s="5">
        <v>92</v>
      </c>
      <c r="B124" s="906" t="s">
        <v>1396</v>
      </c>
      <c r="C124" s="517" t="s">
        <v>286</v>
      </c>
      <c r="D124" s="6" t="s">
        <v>1397</v>
      </c>
      <c r="E124" s="4" t="s">
        <v>1264</v>
      </c>
      <c r="F124" s="4" t="s">
        <v>1564</v>
      </c>
      <c r="G124" s="4" t="s">
        <v>1565</v>
      </c>
      <c r="H124" s="4" t="s">
        <v>1566</v>
      </c>
      <c r="I124" s="4" t="s">
        <v>777</v>
      </c>
      <c r="J124" s="4" t="s">
        <v>778</v>
      </c>
      <c r="K124" s="4" t="s">
        <v>155</v>
      </c>
      <c r="L124" s="4" t="s">
        <v>1567</v>
      </c>
      <c r="M124" s="17">
        <v>0</v>
      </c>
      <c r="N124" s="7" t="s">
        <v>1568</v>
      </c>
      <c r="O124" s="4" t="s">
        <v>1569</v>
      </c>
      <c r="P124" s="517" t="s">
        <v>124</v>
      </c>
      <c r="Q124" s="4" t="s">
        <v>1570</v>
      </c>
      <c r="R124" s="517" t="s">
        <v>174</v>
      </c>
      <c r="S124" s="518" t="s">
        <v>175</v>
      </c>
      <c r="T124" s="519" t="s">
        <v>127</v>
      </c>
      <c r="U124" s="22">
        <v>0</v>
      </c>
      <c r="V124" s="17">
        <v>0</v>
      </c>
      <c r="W124" s="17">
        <v>0.5</v>
      </c>
      <c r="X124" s="17">
        <v>0.5</v>
      </c>
      <c r="Y124" s="545">
        <v>1</v>
      </c>
      <c r="Z124" s="608">
        <v>0.01</v>
      </c>
      <c r="AA124" s="472">
        <v>0.02</v>
      </c>
      <c r="AB124" s="6" t="s">
        <v>1571</v>
      </c>
      <c r="AC124" s="6" t="s">
        <v>1406</v>
      </c>
      <c r="AD124" s="6" t="s">
        <v>1572</v>
      </c>
      <c r="AE124" s="548">
        <v>0.1</v>
      </c>
      <c r="AF124" s="20">
        <v>0.2</v>
      </c>
      <c r="AG124" s="698" t="s">
        <v>1573</v>
      </c>
      <c r="AH124" s="698" t="s">
        <v>1406</v>
      </c>
      <c r="AI124" s="698" t="s">
        <v>1574</v>
      </c>
      <c r="AJ124" s="570">
        <v>0.2</v>
      </c>
      <c r="AK124" s="304">
        <v>0.4</v>
      </c>
      <c r="AL124" s="419" t="s">
        <v>1575</v>
      </c>
      <c r="AM124" s="300" t="s">
        <v>1406</v>
      </c>
      <c r="AN124" s="4" t="s">
        <v>1576</v>
      </c>
      <c r="AO124" s="4">
        <v>0.19</v>
      </c>
      <c r="AP124" s="12">
        <v>0.38</v>
      </c>
      <c r="AQ124" s="12" t="s">
        <v>1577</v>
      </c>
      <c r="AR124" s="300" t="s">
        <v>1406</v>
      </c>
      <c r="AS124" s="4" t="s">
        <v>1578</v>
      </c>
      <c r="AT124" s="6">
        <v>0.5</v>
      </c>
      <c r="AU124" s="20">
        <f t="shared" si="8"/>
        <v>1</v>
      </c>
      <c r="AV124" s="6">
        <v>0</v>
      </c>
      <c r="AW124" s="34" t="s">
        <v>183</v>
      </c>
      <c r="AX124" s="34" t="s">
        <v>183</v>
      </c>
      <c r="AY124" s="704" t="s">
        <v>183</v>
      </c>
      <c r="AZ124" s="24" t="s">
        <v>183</v>
      </c>
      <c r="BA124" s="610" t="s">
        <v>183</v>
      </c>
      <c r="BB124" s="610" t="s">
        <v>183</v>
      </c>
      <c r="BC124" s="882">
        <v>0.5</v>
      </c>
      <c r="BD124" s="821">
        <f t="shared" si="6"/>
        <v>0.5</v>
      </c>
      <c r="BE124" s="7"/>
      <c r="BF124" s="7"/>
      <c r="BG124" s="7"/>
      <c r="BH124" s="7"/>
      <c r="BI124" s="183"/>
      <c r="BJ124" s="4"/>
      <c r="BK124" s="803"/>
      <c r="BL124" s="803"/>
      <c r="BM124" s="803"/>
      <c r="BN124" s="912"/>
    </row>
    <row r="125" spans="1:66" s="470" customFormat="1" ht="33" hidden="1" customHeight="1" x14ac:dyDescent="0.25">
      <c r="A125" s="5">
        <v>93</v>
      </c>
      <c r="B125" s="906" t="s">
        <v>1579</v>
      </c>
      <c r="C125" s="517" t="s">
        <v>152</v>
      </c>
      <c r="D125" s="6" t="s">
        <v>1580</v>
      </c>
      <c r="E125" s="4" t="s">
        <v>100</v>
      </c>
      <c r="F125" s="4" t="s">
        <v>72</v>
      </c>
      <c r="G125" s="4" t="s">
        <v>73</v>
      </c>
      <c r="H125" s="4" t="s">
        <v>74</v>
      </c>
      <c r="I125" s="4" t="s">
        <v>75</v>
      </c>
      <c r="J125" s="4" t="s">
        <v>226</v>
      </c>
      <c r="K125" s="4" t="s">
        <v>1112</v>
      </c>
      <c r="L125" s="4" t="s">
        <v>1581</v>
      </c>
      <c r="M125" s="8">
        <v>0</v>
      </c>
      <c r="N125" s="7" t="s">
        <v>1582</v>
      </c>
      <c r="O125" s="4" t="s">
        <v>1583</v>
      </c>
      <c r="P125" s="517" t="s">
        <v>124</v>
      </c>
      <c r="Q125" s="4" t="s">
        <v>1584</v>
      </c>
      <c r="R125" s="517" t="s">
        <v>83</v>
      </c>
      <c r="S125" s="518" t="s">
        <v>126</v>
      </c>
      <c r="T125" s="519" t="s">
        <v>85</v>
      </c>
      <c r="U125" s="9">
        <v>1</v>
      </c>
      <c r="V125" s="8">
        <v>1</v>
      </c>
      <c r="W125" s="8">
        <v>1</v>
      </c>
      <c r="X125" s="8">
        <v>1</v>
      </c>
      <c r="Y125" s="554">
        <v>1</v>
      </c>
      <c r="Z125" s="528">
        <v>0.18160000000000001</v>
      </c>
      <c r="AA125" s="472">
        <v>0.72</v>
      </c>
      <c r="AB125" s="23" t="s">
        <v>1585</v>
      </c>
      <c r="AC125" s="6" t="s">
        <v>1586</v>
      </c>
      <c r="AD125" s="4" t="s">
        <v>1587</v>
      </c>
      <c r="AE125" s="350">
        <v>0.218</v>
      </c>
      <c r="AF125" s="350">
        <v>0.84</v>
      </c>
      <c r="AG125" s="698" t="s">
        <v>1588</v>
      </c>
      <c r="AH125" s="698" t="s">
        <v>1586</v>
      </c>
      <c r="AI125" s="698" t="s">
        <v>1587</v>
      </c>
      <c r="AJ125" s="20">
        <v>0.19</v>
      </c>
      <c r="AK125" s="20">
        <v>0.76</v>
      </c>
      <c r="AL125" s="12" t="s">
        <v>1589</v>
      </c>
      <c r="AM125" s="4" t="s">
        <v>1590</v>
      </c>
      <c r="AN125" s="4" t="s">
        <v>1591</v>
      </c>
      <c r="AO125" s="700">
        <v>0.36159999999999998</v>
      </c>
      <c r="AP125" s="700">
        <v>1.4463999999999999</v>
      </c>
      <c r="AQ125" s="12" t="s">
        <v>1592</v>
      </c>
      <c r="AR125" s="4" t="s">
        <v>1590</v>
      </c>
      <c r="AS125" s="4" t="s">
        <v>1593</v>
      </c>
      <c r="AT125" s="350">
        <v>1</v>
      </c>
      <c r="AU125" s="350">
        <v>1</v>
      </c>
      <c r="AV125" s="6">
        <v>7</v>
      </c>
      <c r="AW125" s="34">
        <v>7</v>
      </c>
      <c r="AX125" s="32">
        <v>1</v>
      </c>
      <c r="AY125" s="717">
        <v>0.25</v>
      </c>
      <c r="AZ125" s="846">
        <v>1</v>
      </c>
      <c r="BA125" s="654">
        <v>1</v>
      </c>
      <c r="BB125" s="654">
        <v>1</v>
      </c>
      <c r="BC125" s="883">
        <v>1</v>
      </c>
      <c r="BD125" s="821">
        <f t="shared" si="6"/>
        <v>1</v>
      </c>
      <c r="BE125" s="7"/>
      <c r="BF125" s="7"/>
      <c r="BG125" s="7"/>
      <c r="BH125" s="7"/>
      <c r="BI125" s="183"/>
      <c r="BJ125" s="4"/>
      <c r="BK125" s="803"/>
      <c r="BL125" s="803"/>
      <c r="BM125" s="803"/>
      <c r="BN125" s="912"/>
    </row>
    <row r="126" spans="1:66" s="470" customFormat="1" ht="33" hidden="1" customHeight="1" thickBot="1" x14ac:dyDescent="0.3">
      <c r="A126" s="5">
        <v>94</v>
      </c>
      <c r="B126" s="906" t="s">
        <v>1594</v>
      </c>
      <c r="C126" s="517" t="s">
        <v>69</v>
      </c>
      <c r="D126" s="6" t="s">
        <v>1595</v>
      </c>
      <c r="E126" s="4" t="s">
        <v>100</v>
      </c>
      <c r="F126" s="4" t="s">
        <v>72</v>
      </c>
      <c r="G126" s="4" t="s">
        <v>73</v>
      </c>
      <c r="H126" s="4" t="s">
        <v>74</v>
      </c>
      <c r="I126" s="4" t="s">
        <v>75</v>
      </c>
      <c r="J126" s="4" t="s">
        <v>101</v>
      </c>
      <c r="K126" s="4" t="s">
        <v>794</v>
      </c>
      <c r="L126" s="4" t="s">
        <v>1596</v>
      </c>
      <c r="M126" s="20">
        <v>0</v>
      </c>
      <c r="N126" s="7" t="s">
        <v>1597</v>
      </c>
      <c r="O126" s="4" t="s">
        <v>1598</v>
      </c>
      <c r="P126" s="517" t="s">
        <v>81</v>
      </c>
      <c r="Q126" s="4" t="s">
        <v>1599</v>
      </c>
      <c r="R126" s="517" t="s">
        <v>83</v>
      </c>
      <c r="S126" s="3" t="s">
        <v>175</v>
      </c>
      <c r="T126" s="519" t="s">
        <v>127</v>
      </c>
      <c r="U126" s="22">
        <v>0</v>
      </c>
      <c r="V126" s="8">
        <v>0.2</v>
      </c>
      <c r="W126" s="8">
        <v>0.4</v>
      </c>
      <c r="X126" s="8">
        <v>0.4</v>
      </c>
      <c r="Y126" s="554">
        <f>+U126+V126+W126+X126</f>
        <v>1</v>
      </c>
      <c r="Z126" s="472"/>
      <c r="AA126" s="472"/>
      <c r="AB126" s="23" t="s">
        <v>1600</v>
      </c>
      <c r="AC126" s="23" t="s">
        <v>1601</v>
      </c>
      <c r="AD126" s="4" t="s">
        <v>1602</v>
      </c>
      <c r="AE126" s="20">
        <v>0.1</v>
      </c>
      <c r="AF126" s="20">
        <f>AE126/W126</f>
        <v>0.25</v>
      </c>
      <c r="AG126" s="698" t="s">
        <v>1603</v>
      </c>
      <c r="AH126" s="698" t="s">
        <v>1601</v>
      </c>
      <c r="AI126" s="698" t="s">
        <v>1604</v>
      </c>
      <c r="AJ126" s="20">
        <v>0.1</v>
      </c>
      <c r="AK126" s="20">
        <f>AJ126/W126</f>
        <v>0.25</v>
      </c>
      <c r="AL126" s="12" t="s">
        <v>1605</v>
      </c>
      <c r="AM126" s="4" t="s">
        <v>1606</v>
      </c>
      <c r="AN126" s="4" t="s">
        <v>1607</v>
      </c>
      <c r="AO126" s="20">
        <v>0.2</v>
      </c>
      <c r="AP126" s="20">
        <f>AO126/W126</f>
        <v>0.5</v>
      </c>
      <c r="AQ126" s="12" t="s">
        <v>1608</v>
      </c>
      <c r="AR126" s="4" t="s">
        <v>1609</v>
      </c>
      <c r="AS126" s="4" t="s">
        <v>1610</v>
      </c>
      <c r="AT126" s="20">
        <v>0.4</v>
      </c>
      <c r="AU126" s="20">
        <f>AT126/W126</f>
        <v>1</v>
      </c>
      <c r="AV126" s="6">
        <v>0</v>
      </c>
      <c r="AW126" s="780"/>
      <c r="AX126" s="780"/>
      <c r="AY126" s="712" t="s">
        <v>183</v>
      </c>
      <c r="AZ126" s="366">
        <v>0.2</v>
      </c>
      <c r="BA126" s="521"/>
      <c r="BB126" s="521">
        <v>1</v>
      </c>
      <c r="BC126" s="887">
        <v>0.6</v>
      </c>
      <c r="BD126" s="879">
        <f t="shared" si="6"/>
        <v>0.6</v>
      </c>
      <c r="BE126" s="7"/>
      <c r="BF126" s="7"/>
      <c r="BG126" s="7"/>
      <c r="BH126" s="7"/>
      <c r="BI126" s="183"/>
      <c r="BJ126" s="4" t="s">
        <v>1611</v>
      </c>
      <c r="BK126" s="803"/>
      <c r="BL126" s="803"/>
      <c r="BM126" s="803"/>
      <c r="BN126" s="912"/>
    </row>
    <row r="127" spans="1:66" s="470" customFormat="1" ht="33" hidden="1" customHeight="1" thickBot="1" x14ac:dyDescent="0.3">
      <c r="A127" s="5">
        <v>95</v>
      </c>
      <c r="B127" s="906" t="s">
        <v>1612</v>
      </c>
      <c r="C127" s="517" t="s">
        <v>197</v>
      </c>
      <c r="D127" s="6" t="s">
        <v>1613</v>
      </c>
      <c r="E127" s="4" t="s">
        <v>100</v>
      </c>
      <c r="F127" s="4" t="s">
        <v>248</v>
      </c>
      <c r="G127" s="4" t="s">
        <v>249</v>
      </c>
      <c r="H127" s="4" t="s">
        <v>74</v>
      </c>
      <c r="I127" s="4" t="s">
        <v>1614</v>
      </c>
      <c r="J127" s="7" t="s">
        <v>1615</v>
      </c>
      <c r="K127" s="4" t="s">
        <v>794</v>
      </c>
      <c r="L127" s="4" t="s">
        <v>1616</v>
      </c>
      <c r="M127" s="6">
        <v>0</v>
      </c>
      <c r="N127" s="7" t="s">
        <v>1617</v>
      </c>
      <c r="O127" s="4" t="s">
        <v>1618</v>
      </c>
      <c r="P127" s="517" t="s">
        <v>81</v>
      </c>
      <c r="Q127" s="4" t="s">
        <v>1619</v>
      </c>
      <c r="R127" s="517" t="s">
        <v>174</v>
      </c>
      <c r="S127" s="3" t="s">
        <v>175</v>
      </c>
      <c r="T127" s="519" t="s">
        <v>127</v>
      </c>
      <c r="U127" s="22">
        <v>0</v>
      </c>
      <c r="V127" s="17">
        <v>0</v>
      </c>
      <c r="W127" s="17">
        <v>1</v>
      </c>
      <c r="X127" s="17">
        <v>1</v>
      </c>
      <c r="Y127" s="545">
        <v>2</v>
      </c>
      <c r="Z127" s="548">
        <v>0</v>
      </c>
      <c r="AA127" s="472">
        <v>0</v>
      </c>
      <c r="AB127" s="4" t="s">
        <v>1620</v>
      </c>
      <c r="AC127" s="4" t="s">
        <v>1621</v>
      </c>
      <c r="AD127" s="4" t="s">
        <v>1622</v>
      </c>
      <c r="AE127" s="6">
        <v>1</v>
      </c>
      <c r="AF127" s="20">
        <v>1</v>
      </c>
      <c r="AG127" s="698" t="s">
        <v>1623</v>
      </c>
      <c r="AH127" s="698" t="s">
        <v>1621</v>
      </c>
      <c r="AI127" s="698" t="s">
        <v>1624</v>
      </c>
      <c r="AJ127" s="6"/>
      <c r="AK127" s="6"/>
      <c r="AL127" s="12" t="s">
        <v>1625</v>
      </c>
      <c r="AM127" s="4" t="s">
        <v>1621</v>
      </c>
      <c r="AN127" s="4"/>
      <c r="AO127" s="4"/>
      <c r="AP127" s="4"/>
      <c r="AQ127" s="12" t="s">
        <v>1626</v>
      </c>
      <c r="AR127" s="4" t="s">
        <v>1627</v>
      </c>
      <c r="AS127" s="4" t="s">
        <v>171</v>
      </c>
      <c r="AT127" s="6">
        <v>1</v>
      </c>
      <c r="AU127" s="20">
        <v>1</v>
      </c>
      <c r="AV127" s="6">
        <v>0</v>
      </c>
      <c r="AW127" s="780"/>
      <c r="AX127" s="780"/>
      <c r="AY127" s="712" t="s">
        <v>183</v>
      </c>
      <c r="AZ127" s="77" t="s">
        <v>183</v>
      </c>
      <c r="BA127" s="485"/>
      <c r="BB127" s="485"/>
      <c r="BC127" s="882">
        <v>1</v>
      </c>
      <c r="BD127" s="821">
        <f t="shared" si="6"/>
        <v>0.5</v>
      </c>
      <c r="BE127" s="7"/>
      <c r="BF127" s="7"/>
      <c r="BG127" s="7"/>
      <c r="BH127" s="7"/>
      <c r="BI127" s="183"/>
      <c r="BJ127" s="4"/>
      <c r="BK127" s="803"/>
      <c r="BL127" s="803"/>
      <c r="BM127" s="803"/>
      <c r="BN127" s="912"/>
    </row>
    <row r="128" spans="1:66" s="470" customFormat="1" ht="33" hidden="1" customHeight="1" thickBot="1" x14ac:dyDescent="0.3">
      <c r="A128" s="5">
        <v>96</v>
      </c>
      <c r="B128" s="906" t="s">
        <v>1612</v>
      </c>
      <c r="C128" s="517" t="s">
        <v>197</v>
      </c>
      <c r="D128" s="6" t="s">
        <v>1613</v>
      </c>
      <c r="E128" s="4" t="s">
        <v>100</v>
      </c>
      <c r="F128" s="4" t="s">
        <v>248</v>
      </c>
      <c r="G128" s="4" t="s">
        <v>249</v>
      </c>
      <c r="H128" s="4" t="s">
        <v>74</v>
      </c>
      <c r="I128" s="4" t="s">
        <v>1614</v>
      </c>
      <c r="J128" s="7" t="s">
        <v>1615</v>
      </c>
      <c r="K128" s="4" t="s">
        <v>794</v>
      </c>
      <c r="L128" s="4" t="s">
        <v>1628</v>
      </c>
      <c r="M128" s="17">
        <v>0</v>
      </c>
      <c r="N128" s="7" t="s">
        <v>1629</v>
      </c>
      <c r="O128" s="4" t="s">
        <v>1630</v>
      </c>
      <c r="P128" s="517" t="s">
        <v>81</v>
      </c>
      <c r="Q128" s="4" t="s">
        <v>1631</v>
      </c>
      <c r="R128" s="517" t="s">
        <v>83</v>
      </c>
      <c r="S128" s="3" t="s">
        <v>175</v>
      </c>
      <c r="T128" s="519" t="s">
        <v>85</v>
      </c>
      <c r="U128" s="22">
        <v>0</v>
      </c>
      <c r="V128" s="17">
        <v>0</v>
      </c>
      <c r="W128" s="17">
        <v>4</v>
      </c>
      <c r="X128" s="17">
        <v>4</v>
      </c>
      <c r="Y128" s="545">
        <v>8</v>
      </c>
      <c r="Z128" s="548">
        <v>0</v>
      </c>
      <c r="AA128" s="472">
        <v>0</v>
      </c>
      <c r="AB128" s="4" t="s">
        <v>1632</v>
      </c>
      <c r="AC128" s="4" t="s">
        <v>1621</v>
      </c>
      <c r="AD128" s="4" t="s">
        <v>1633</v>
      </c>
      <c r="AE128" s="6">
        <v>1</v>
      </c>
      <c r="AF128" s="20">
        <v>1</v>
      </c>
      <c r="AG128" s="698" t="s">
        <v>1634</v>
      </c>
      <c r="AH128" s="698" t="s">
        <v>1621</v>
      </c>
      <c r="AI128" s="698" t="s">
        <v>1635</v>
      </c>
      <c r="AJ128" s="6">
        <v>1</v>
      </c>
      <c r="AK128" s="20">
        <v>1</v>
      </c>
      <c r="AL128" s="12" t="s">
        <v>1636</v>
      </c>
      <c r="AM128" s="4" t="s">
        <v>1637</v>
      </c>
      <c r="AN128" s="4"/>
      <c r="AO128" s="6">
        <v>2</v>
      </c>
      <c r="AP128" s="12">
        <v>1</v>
      </c>
      <c r="AQ128" s="12" t="s">
        <v>1638</v>
      </c>
      <c r="AR128" s="4" t="s">
        <v>1627</v>
      </c>
      <c r="AS128" s="4" t="s">
        <v>1639</v>
      </c>
      <c r="AT128" s="6">
        <v>4</v>
      </c>
      <c r="AU128" s="20">
        <v>1</v>
      </c>
      <c r="AV128" s="6">
        <v>0</v>
      </c>
      <c r="AW128" s="780"/>
      <c r="AX128" s="780"/>
      <c r="AY128" s="712" t="s">
        <v>183</v>
      </c>
      <c r="AZ128" s="77" t="s">
        <v>183</v>
      </c>
      <c r="BA128" s="485"/>
      <c r="BB128" s="485"/>
      <c r="BC128" s="882">
        <v>4</v>
      </c>
      <c r="BD128" s="821">
        <f t="shared" si="6"/>
        <v>0.5</v>
      </c>
      <c r="BE128" s="7"/>
      <c r="BF128" s="7"/>
      <c r="BG128" s="7"/>
      <c r="BH128" s="7"/>
      <c r="BI128" s="183"/>
      <c r="BJ128" s="4" t="s">
        <v>604</v>
      </c>
      <c r="BK128" s="803"/>
      <c r="BL128" s="803"/>
      <c r="BM128" s="803"/>
      <c r="BN128" s="912"/>
    </row>
    <row r="129" spans="1:66" s="470" customFormat="1" ht="33" hidden="1" customHeight="1" x14ac:dyDescent="0.25">
      <c r="A129" s="5">
        <v>97</v>
      </c>
      <c r="B129" s="906" t="s">
        <v>1640</v>
      </c>
      <c r="C129" s="732" t="s">
        <v>448</v>
      </c>
      <c r="D129" s="6" t="s">
        <v>1641</v>
      </c>
      <c r="E129" s="4" t="s">
        <v>100</v>
      </c>
      <c r="F129" s="4" t="s">
        <v>72</v>
      </c>
      <c r="G129" s="4" t="s">
        <v>73</v>
      </c>
      <c r="H129" s="4" t="s">
        <v>74</v>
      </c>
      <c r="I129" s="4" t="s">
        <v>75</v>
      </c>
      <c r="J129" s="4" t="s">
        <v>101</v>
      </c>
      <c r="K129" s="4" t="s">
        <v>794</v>
      </c>
      <c r="L129" s="4" t="s">
        <v>1642</v>
      </c>
      <c r="M129" s="17">
        <v>0</v>
      </c>
      <c r="N129" s="7" t="s">
        <v>1643</v>
      </c>
      <c r="O129" s="4" t="s">
        <v>1644</v>
      </c>
      <c r="P129" s="517" t="s">
        <v>124</v>
      </c>
      <c r="Q129" s="7" t="s">
        <v>1645</v>
      </c>
      <c r="R129" s="517" t="s">
        <v>83</v>
      </c>
      <c r="S129" s="518" t="s">
        <v>126</v>
      </c>
      <c r="T129" s="519" t="s">
        <v>85</v>
      </c>
      <c r="U129" s="609">
        <v>1</v>
      </c>
      <c r="V129" s="610">
        <v>1</v>
      </c>
      <c r="W129" s="610">
        <v>1</v>
      </c>
      <c r="X129" s="610">
        <v>1</v>
      </c>
      <c r="Y129" s="611">
        <v>1</v>
      </c>
      <c r="Z129" s="612">
        <v>0.1</v>
      </c>
      <c r="AA129" s="478">
        <v>0.1</v>
      </c>
      <c r="AB129" s="23" t="s">
        <v>1646</v>
      </c>
      <c r="AC129" s="6" t="s">
        <v>1647</v>
      </c>
      <c r="AD129" s="4" t="s">
        <v>1648</v>
      </c>
      <c r="AE129" s="20">
        <v>0.5</v>
      </c>
      <c r="AF129" s="20">
        <v>0.5</v>
      </c>
      <c r="AG129" s="698" t="s">
        <v>1649</v>
      </c>
      <c r="AH129" s="698" t="s">
        <v>1647</v>
      </c>
      <c r="AI129" s="698" t="s">
        <v>1650</v>
      </c>
      <c r="AJ129" s="20">
        <v>0.9</v>
      </c>
      <c r="AK129" s="20">
        <v>0.9</v>
      </c>
      <c r="AL129" s="12" t="s">
        <v>1651</v>
      </c>
      <c r="AM129" s="4" t="s">
        <v>1652</v>
      </c>
      <c r="AN129" s="4" t="s">
        <v>1653</v>
      </c>
      <c r="AO129" s="12" t="s">
        <v>1654</v>
      </c>
      <c r="AP129" s="12">
        <v>0.95</v>
      </c>
      <c r="AQ129" s="12" t="s">
        <v>1655</v>
      </c>
      <c r="AR129" s="4" t="s">
        <v>1656</v>
      </c>
      <c r="AS129" s="4" t="s">
        <v>515</v>
      </c>
      <c r="AT129" s="20">
        <v>0.95</v>
      </c>
      <c r="AU129" s="20">
        <v>0.95</v>
      </c>
      <c r="AV129" s="6">
        <v>0</v>
      </c>
      <c r="AW129" s="34"/>
      <c r="AX129" s="34"/>
      <c r="AY129" s="717">
        <v>1</v>
      </c>
      <c r="AZ129" s="20">
        <v>1</v>
      </c>
      <c r="BA129" s="8">
        <v>1</v>
      </c>
      <c r="BB129" s="8">
        <v>1</v>
      </c>
      <c r="BC129" s="881">
        <v>0.95</v>
      </c>
      <c r="BD129" s="821">
        <f t="shared" si="6"/>
        <v>0.95</v>
      </c>
      <c r="BE129" s="7"/>
      <c r="BF129" s="7"/>
      <c r="BG129" s="7"/>
      <c r="BH129" s="7"/>
      <c r="BI129" s="183"/>
      <c r="BJ129" s="4"/>
      <c r="BK129" s="803"/>
      <c r="BL129" s="803"/>
      <c r="BM129" s="803"/>
      <c r="BN129" s="912"/>
    </row>
    <row r="130" spans="1:66" ht="33" hidden="1" customHeight="1" x14ac:dyDescent="0.25">
      <c r="A130" s="565">
        <v>98</v>
      </c>
      <c r="B130" s="907" t="s">
        <v>1657</v>
      </c>
      <c r="C130" s="747" t="s">
        <v>1065</v>
      </c>
      <c r="D130" s="426" t="s">
        <v>70</v>
      </c>
      <c r="E130" s="241" t="s">
        <v>1658</v>
      </c>
      <c r="F130" s="241" t="s">
        <v>1540</v>
      </c>
      <c r="G130" s="241" t="s">
        <v>1541</v>
      </c>
      <c r="H130" s="241" t="s">
        <v>1400</v>
      </c>
      <c r="I130" s="241" t="s">
        <v>75</v>
      </c>
      <c r="J130" s="241" t="s">
        <v>288</v>
      </c>
      <c r="K130" s="241" t="s">
        <v>102</v>
      </c>
      <c r="L130" s="241" t="s">
        <v>1659</v>
      </c>
      <c r="M130" s="300">
        <v>0</v>
      </c>
      <c r="N130" s="300" t="s">
        <v>1660</v>
      </c>
      <c r="O130" s="241" t="s">
        <v>1661</v>
      </c>
      <c r="P130" s="613" t="s">
        <v>124</v>
      </c>
      <c r="Q130" s="241" t="s">
        <v>1662</v>
      </c>
      <c r="R130" s="613" t="s">
        <v>83</v>
      </c>
      <c r="S130" s="3" t="s">
        <v>175</v>
      </c>
      <c r="T130" s="615" t="s">
        <v>127</v>
      </c>
      <c r="U130" s="616">
        <v>0.1</v>
      </c>
      <c r="V130" s="616">
        <v>0.3</v>
      </c>
      <c r="W130" s="616">
        <v>0.3</v>
      </c>
      <c r="X130" s="616">
        <v>0.3</v>
      </c>
      <c r="Y130" s="616">
        <v>1</v>
      </c>
      <c r="Z130" s="617"/>
      <c r="AA130" s="616"/>
      <c r="AB130" s="781" t="s">
        <v>1663</v>
      </c>
      <c r="AC130" s="6" t="s">
        <v>1664</v>
      </c>
      <c r="AD130" s="241" t="s">
        <v>1665</v>
      </c>
      <c r="AE130" s="300"/>
      <c r="AF130" s="225"/>
      <c r="AG130" s="718" t="s">
        <v>1666</v>
      </c>
      <c r="AH130" s="718" t="s">
        <v>1664</v>
      </c>
      <c r="AI130" s="718" t="s">
        <v>1665</v>
      </c>
      <c r="AJ130" s="300"/>
      <c r="AK130" s="225"/>
      <c r="AL130" s="509" t="s">
        <v>1667</v>
      </c>
      <c r="AM130" s="241" t="s">
        <v>1664</v>
      </c>
      <c r="AN130" s="241" t="s">
        <v>1668</v>
      </c>
      <c r="AO130" s="6"/>
      <c r="AP130" s="6"/>
      <c r="AQ130" s="714" t="s">
        <v>1669</v>
      </c>
      <c r="AR130" s="4" t="s">
        <v>1664</v>
      </c>
      <c r="AS130" s="4" t="s">
        <v>1670</v>
      </c>
      <c r="AT130" s="300"/>
      <c r="AU130" s="300"/>
      <c r="AV130" s="6">
        <v>0</v>
      </c>
      <c r="AW130" s="34"/>
      <c r="AX130" s="34"/>
      <c r="AY130" s="699">
        <v>0.05</v>
      </c>
      <c r="AZ130" s="416">
        <v>1</v>
      </c>
      <c r="BA130" s="304">
        <v>1</v>
      </c>
      <c r="BB130" s="304">
        <v>1</v>
      </c>
      <c r="BC130" s="896">
        <v>1</v>
      </c>
      <c r="BD130" s="821">
        <f t="shared" si="6"/>
        <v>1</v>
      </c>
      <c r="BE130" s="20">
        <v>1</v>
      </c>
      <c r="BF130" s="703"/>
      <c r="BG130" s="7"/>
      <c r="BH130" s="7"/>
      <c r="BI130" s="183"/>
      <c r="BJ130" s="4" t="s">
        <v>1671</v>
      </c>
      <c r="BK130" s="803"/>
      <c r="BL130" s="803"/>
      <c r="BM130" s="815"/>
      <c r="BN130" s="913"/>
    </row>
    <row r="131" spans="1:66" ht="33" hidden="1" customHeight="1" x14ac:dyDescent="0.25">
      <c r="A131" s="565">
        <v>99</v>
      </c>
      <c r="B131" s="907" t="s">
        <v>1657</v>
      </c>
      <c r="C131" s="747" t="s">
        <v>1065</v>
      </c>
      <c r="D131" s="426" t="s">
        <v>70</v>
      </c>
      <c r="E131" s="241" t="s">
        <v>1672</v>
      </c>
      <c r="F131" s="241" t="s">
        <v>1673</v>
      </c>
      <c r="G131" s="241" t="s">
        <v>1674</v>
      </c>
      <c r="H131" s="241" t="s">
        <v>1675</v>
      </c>
      <c r="I131" s="241" t="s">
        <v>75</v>
      </c>
      <c r="J131" s="241" t="s">
        <v>101</v>
      </c>
      <c r="K131" s="241" t="s">
        <v>102</v>
      </c>
      <c r="L131" s="241" t="s">
        <v>1676</v>
      </c>
      <c r="M131" s="300">
        <v>0</v>
      </c>
      <c r="N131" s="241" t="s">
        <v>1677</v>
      </c>
      <c r="O131" s="241" t="s">
        <v>1678</v>
      </c>
      <c r="P131" s="613" t="s">
        <v>124</v>
      </c>
      <c r="Q131" s="241" t="s">
        <v>1679</v>
      </c>
      <c r="R131" s="613" t="s">
        <v>174</v>
      </c>
      <c r="S131" s="614" t="s">
        <v>84</v>
      </c>
      <c r="T131" s="615" t="s">
        <v>127</v>
      </c>
      <c r="U131" s="618">
        <v>1</v>
      </c>
      <c r="V131" s="618">
        <v>0.2</v>
      </c>
      <c r="W131" s="618">
        <v>0.3</v>
      </c>
      <c r="X131" s="618">
        <v>0.4</v>
      </c>
      <c r="Y131" s="618">
        <v>1</v>
      </c>
      <c r="Z131" s="507"/>
      <c r="AA131" s="507"/>
      <c r="AB131" s="782" t="s">
        <v>1680</v>
      </c>
      <c r="AC131" s="6" t="s">
        <v>1664</v>
      </c>
      <c r="AD131" s="241" t="s">
        <v>1681</v>
      </c>
      <c r="AE131" s="300"/>
      <c r="AF131" s="300"/>
      <c r="AG131" s="718" t="s">
        <v>1682</v>
      </c>
      <c r="AH131" s="718" t="s">
        <v>1664</v>
      </c>
      <c r="AI131" s="718" t="s">
        <v>1681</v>
      </c>
      <c r="AJ131" s="300"/>
      <c r="AK131" s="510"/>
      <c r="AL131" s="509" t="s">
        <v>1683</v>
      </c>
      <c r="AM131" s="241" t="s">
        <v>1664</v>
      </c>
      <c r="AN131" s="241" t="s">
        <v>1668</v>
      </c>
      <c r="AO131" s="6"/>
      <c r="AP131" s="6"/>
      <c r="AQ131" s="714" t="s">
        <v>1684</v>
      </c>
      <c r="AR131" s="4" t="s">
        <v>1664</v>
      </c>
      <c r="AS131" s="4" t="s">
        <v>1670</v>
      </c>
      <c r="AT131" s="300"/>
      <c r="AU131" s="300"/>
      <c r="AV131" s="6">
        <v>0</v>
      </c>
      <c r="AW131" s="34"/>
      <c r="AX131" s="34"/>
      <c r="AY131" s="701">
        <v>1</v>
      </c>
      <c r="AZ131" s="232" t="s">
        <v>183</v>
      </c>
      <c r="BA131" s="511">
        <v>1</v>
      </c>
      <c r="BB131" s="511"/>
      <c r="BC131" s="897">
        <v>1</v>
      </c>
      <c r="BD131" s="821">
        <f>BC131/Y131</f>
        <v>1</v>
      </c>
      <c r="BE131" s="20">
        <v>1</v>
      </c>
      <c r="BF131" s="703"/>
      <c r="BG131" s="7"/>
      <c r="BH131" s="7"/>
      <c r="BI131" s="183"/>
      <c r="BJ131" s="4" t="s">
        <v>1671</v>
      </c>
      <c r="BK131" s="803"/>
      <c r="BL131" s="803"/>
      <c r="BM131" s="815"/>
      <c r="BN131" s="913"/>
    </row>
    <row r="132" spans="1:66" ht="33" hidden="1" customHeight="1" x14ac:dyDescent="0.25">
      <c r="A132" s="565">
        <v>99.1</v>
      </c>
      <c r="B132" s="907" t="s">
        <v>1657</v>
      </c>
      <c r="C132" s="747" t="s">
        <v>1065</v>
      </c>
      <c r="D132" s="426" t="s">
        <v>70</v>
      </c>
      <c r="E132" s="241" t="s">
        <v>1672</v>
      </c>
      <c r="F132" s="241" t="s">
        <v>1673</v>
      </c>
      <c r="G132" s="241" t="s">
        <v>1674</v>
      </c>
      <c r="H132" s="241" t="s">
        <v>1675</v>
      </c>
      <c r="I132" s="241" t="s">
        <v>75</v>
      </c>
      <c r="J132" s="241" t="s">
        <v>101</v>
      </c>
      <c r="K132" s="241" t="s">
        <v>102</v>
      </c>
      <c r="L132" s="241" t="s">
        <v>1676</v>
      </c>
      <c r="M132" s="300">
        <v>0</v>
      </c>
      <c r="N132" s="300" t="s">
        <v>1685</v>
      </c>
      <c r="O132" s="241" t="s">
        <v>1686</v>
      </c>
      <c r="P132" s="613" t="s">
        <v>124</v>
      </c>
      <c r="Q132" s="241" t="s">
        <v>1687</v>
      </c>
      <c r="R132" s="613" t="s">
        <v>174</v>
      </c>
      <c r="S132" s="614" t="s">
        <v>175</v>
      </c>
      <c r="T132" s="615" t="s">
        <v>127</v>
      </c>
      <c r="U132" s="616">
        <v>0</v>
      </c>
      <c r="V132" s="616" t="s">
        <v>1688</v>
      </c>
      <c r="W132" s="616" t="s">
        <v>1688</v>
      </c>
      <c r="X132" s="616">
        <v>0</v>
      </c>
      <c r="Y132" s="616" t="s">
        <v>1688</v>
      </c>
      <c r="Z132" s="507"/>
      <c r="AA132" s="507"/>
      <c r="AB132" s="782" t="s">
        <v>1680</v>
      </c>
      <c r="AC132" s="6" t="s">
        <v>1664</v>
      </c>
      <c r="AD132" s="241" t="s">
        <v>1689</v>
      </c>
      <c r="AE132" s="300"/>
      <c r="AF132" s="225"/>
      <c r="AG132" s="718" t="s">
        <v>1682</v>
      </c>
      <c r="AH132" s="718" t="s">
        <v>1664</v>
      </c>
      <c r="AI132" s="718" t="s">
        <v>1689</v>
      </c>
      <c r="AJ132" s="300"/>
      <c r="AK132" s="510"/>
      <c r="AL132" s="509" t="s">
        <v>1683</v>
      </c>
      <c r="AM132" s="241" t="s">
        <v>1664</v>
      </c>
      <c r="AN132" s="241" t="s">
        <v>1668</v>
      </c>
      <c r="AO132" s="6"/>
      <c r="AP132" s="6"/>
      <c r="AQ132" s="714" t="s">
        <v>1684</v>
      </c>
      <c r="AR132" s="4" t="s">
        <v>1664</v>
      </c>
      <c r="AS132" s="4" t="s">
        <v>1670</v>
      </c>
      <c r="AT132" s="300"/>
      <c r="AU132" s="300"/>
      <c r="AV132" s="6">
        <v>0</v>
      </c>
      <c r="AW132" s="34"/>
      <c r="AX132" s="34"/>
      <c r="AY132" s="783" t="s">
        <v>183</v>
      </c>
      <c r="AZ132" s="416">
        <v>0.5</v>
      </c>
      <c r="BA132" s="619"/>
      <c r="BB132" s="619">
        <v>1</v>
      </c>
      <c r="BC132" s="896">
        <v>0.5</v>
      </c>
      <c r="BD132" s="821">
        <v>1</v>
      </c>
      <c r="BE132" s="20">
        <v>1</v>
      </c>
      <c r="BF132" s="703"/>
      <c r="BG132" s="7"/>
      <c r="BH132" s="7"/>
      <c r="BI132" s="183"/>
      <c r="BJ132" s="4" t="s">
        <v>1671</v>
      </c>
      <c r="BK132" s="803"/>
      <c r="BL132" s="803"/>
      <c r="BM132" s="815"/>
      <c r="BN132" s="913"/>
    </row>
    <row r="133" spans="1:66" ht="33" hidden="1" customHeight="1" x14ac:dyDescent="0.25">
      <c r="A133" s="565">
        <v>100</v>
      </c>
      <c r="B133" s="907" t="s">
        <v>1657</v>
      </c>
      <c r="C133" s="747" t="s">
        <v>1065</v>
      </c>
      <c r="D133" s="426" t="s">
        <v>70</v>
      </c>
      <c r="E133" s="241" t="s">
        <v>100</v>
      </c>
      <c r="F133" s="241" t="s">
        <v>72</v>
      </c>
      <c r="G133" s="241" t="s">
        <v>73</v>
      </c>
      <c r="H133" s="241" t="s">
        <v>74</v>
      </c>
      <c r="I133" s="241" t="s">
        <v>118</v>
      </c>
      <c r="J133" s="241" t="s">
        <v>119</v>
      </c>
      <c r="K133" s="4" t="s">
        <v>137</v>
      </c>
      <c r="L133" s="241" t="s">
        <v>1690</v>
      </c>
      <c r="M133" s="784">
        <v>0.19689999999999999</v>
      </c>
      <c r="N133" s="241" t="s">
        <v>1691</v>
      </c>
      <c r="O133" s="241" t="s">
        <v>1692</v>
      </c>
      <c r="P133" s="613" t="s">
        <v>81</v>
      </c>
      <c r="Q133" s="241" t="s">
        <v>1693</v>
      </c>
      <c r="R133" s="613" t="s">
        <v>83</v>
      </c>
      <c r="S133" s="614" t="s">
        <v>84</v>
      </c>
      <c r="T133" s="615" t="s">
        <v>127</v>
      </c>
      <c r="U133" s="620">
        <v>0.2074</v>
      </c>
      <c r="V133" s="620">
        <v>0.20799999999999999</v>
      </c>
      <c r="W133" s="620">
        <v>0.20899999999999999</v>
      </c>
      <c r="X133" s="616">
        <v>0.21</v>
      </c>
      <c r="Y133" s="616">
        <v>0.21</v>
      </c>
      <c r="Z133" s="507"/>
      <c r="AA133" s="507"/>
      <c r="AB133" s="782" t="s">
        <v>1694</v>
      </c>
      <c r="AC133" s="6" t="s">
        <v>1664</v>
      </c>
      <c r="AD133" s="241" t="s">
        <v>1695</v>
      </c>
      <c r="AE133" s="300"/>
      <c r="AF133" s="225"/>
      <c r="AG133" s="718" t="s">
        <v>1696</v>
      </c>
      <c r="AH133" s="718" t="s">
        <v>1664</v>
      </c>
      <c r="AI133" s="718" t="s">
        <v>1695</v>
      </c>
      <c r="AJ133" s="300"/>
      <c r="AK133" s="510"/>
      <c r="AL133" s="509" t="s">
        <v>1697</v>
      </c>
      <c r="AM133" s="241" t="s">
        <v>1664</v>
      </c>
      <c r="AN133" s="241" t="s">
        <v>1698</v>
      </c>
      <c r="AO133" s="6">
        <v>17.399999999999999</v>
      </c>
      <c r="AP133" s="350">
        <v>0.83199999999999996</v>
      </c>
      <c r="AQ133" s="12" t="s">
        <v>1699</v>
      </c>
      <c r="AR133" s="4" t="s">
        <v>1664</v>
      </c>
      <c r="AS133" s="4" t="s">
        <v>1700</v>
      </c>
      <c r="AT133" s="6">
        <v>17.399999999999999</v>
      </c>
      <c r="AU133" s="350">
        <v>0.83199999999999996</v>
      </c>
      <c r="AV133" s="6">
        <v>0</v>
      </c>
      <c r="AW133" s="34"/>
      <c r="AX133" s="34"/>
      <c r="AY133" s="785">
        <v>0.20699999999999999</v>
      </c>
      <c r="AZ133" s="424">
        <v>0.18890000000000001</v>
      </c>
      <c r="BA133" s="619">
        <v>0.99807135969141747</v>
      </c>
      <c r="BB133" s="619">
        <v>0.91346153846153855</v>
      </c>
      <c r="BC133" s="898">
        <v>17.399999999999999</v>
      </c>
      <c r="BD133" s="835">
        <v>0.83199999999999996</v>
      </c>
      <c r="BE133" s="7"/>
      <c r="BF133" s="703"/>
      <c r="BG133" s="7"/>
      <c r="BH133" s="7"/>
      <c r="BI133" s="183"/>
      <c r="BJ133" s="4" t="s">
        <v>1671</v>
      </c>
      <c r="BK133" s="803"/>
      <c r="BL133" s="803"/>
      <c r="BM133" s="815"/>
      <c r="BN133" s="913"/>
    </row>
    <row r="134" spans="1:66" ht="33" hidden="1" customHeight="1" x14ac:dyDescent="0.25">
      <c r="A134" s="565">
        <v>100.1</v>
      </c>
      <c r="B134" s="907" t="s">
        <v>1657</v>
      </c>
      <c r="C134" s="747" t="s">
        <v>1065</v>
      </c>
      <c r="D134" s="426" t="s">
        <v>70</v>
      </c>
      <c r="E134" s="241" t="s">
        <v>100</v>
      </c>
      <c r="F134" s="241" t="s">
        <v>72</v>
      </c>
      <c r="G134" s="241" t="s">
        <v>73</v>
      </c>
      <c r="H134" s="241" t="s">
        <v>74</v>
      </c>
      <c r="I134" s="241" t="s">
        <v>118</v>
      </c>
      <c r="J134" s="241" t="s">
        <v>119</v>
      </c>
      <c r="K134" s="4" t="s">
        <v>137</v>
      </c>
      <c r="L134" s="241" t="s">
        <v>1690</v>
      </c>
      <c r="M134" s="304">
        <f>17/18</f>
        <v>0.94444444444444442</v>
      </c>
      <c r="N134" s="241" t="s">
        <v>1701</v>
      </c>
      <c r="O134" s="241" t="s">
        <v>1702</v>
      </c>
      <c r="P134" s="613" t="s">
        <v>124</v>
      </c>
      <c r="Q134" s="241" t="s">
        <v>1703</v>
      </c>
      <c r="R134" s="613" t="s">
        <v>83</v>
      </c>
      <c r="S134" s="614" t="s">
        <v>84</v>
      </c>
      <c r="T134" s="615" t="s">
        <v>127</v>
      </c>
      <c r="U134" s="616" t="s">
        <v>1704</v>
      </c>
      <c r="V134" s="616" t="s">
        <v>1705</v>
      </c>
      <c r="W134" s="616" t="s">
        <v>1706</v>
      </c>
      <c r="X134" s="616">
        <v>1</v>
      </c>
      <c r="Y134" s="616">
        <v>1</v>
      </c>
      <c r="Z134" s="508">
        <v>1</v>
      </c>
      <c r="AA134" s="507">
        <v>1</v>
      </c>
      <c r="AB134" s="782" t="s">
        <v>1707</v>
      </c>
      <c r="AC134" s="6" t="s">
        <v>1664</v>
      </c>
      <c r="AD134" s="241" t="s">
        <v>1708</v>
      </c>
      <c r="AE134" s="300"/>
      <c r="AF134" s="300"/>
      <c r="AG134" s="718" t="s">
        <v>1709</v>
      </c>
      <c r="AH134" s="718" t="s">
        <v>1664</v>
      </c>
      <c r="AI134" s="718" t="s">
        <v>1708</v>
      </c>
      <c r="AJ134" s="300"/>
      <c r="AK134" s="510"/>
      <c r="AL134" s="509" t="s">
        <v>1710</v>
      </c>
      <c r="AM134" s="241" t="s">
        <v>1664</v>
      </c>
      <c r="AN134" s="241" t="s">
        <v>1711</v>
      </c>
      <c r="AO134" s="508">
        <v>1</v>
      </c>
      <c r="AP134" s="507">
        <v>1</v>
      </c>
      <c r="AQ134" s="714" t="s">
        <v>1712</v>
      </c>
      <c r="AR134" s="4" t="s">
        <v>1664</v>
      </c>
      <c r="AS134" s="4" t="s">
        <v>1713</v>
      </c>
      <c r="AT134" s="304">
        <v>1</v>
      </c>
      <c r="AU134" s="304">
        <v>1</v>
      </c>
      <c r="AV134" s="6">
        <v>0</v>
      </c>
      <c r="AW134" s="34"/>
      <c r="AX134" s="34"/>
      <c r="AY134" s="699">
        <v>0.77</v>
      </c>
      <c r="AZ134" s="424">
        <v>1</v>
      </c>
      <c r="BA134" s="619">
        <v>0.80208333333333337</v>
      </c>
      <c r="BB134" s="619">
        <v>1</v>
      </c>
      <c r="BC134" s="891">
        <v>1</v>
      </c>
      <c r="BD134" s="821">
        <f t="shared" si="6"/>
        <v>1</v>
      </c>
      <c r="BE134" s="7"/>
      <c r="BF134" s="703"/>
      <c r="BG134" s="7"/>
      <c r="BH134" s="7"/>
      <c r="BI134" s="183"/>
      <c r="BJ134" s="4" t="s">
        <v>1671</v>
      </c>
      <c r="BK134" s="803"/>
      <c r="BL134" s="803"/>
      <c r="BM134" s="815"/>
      <c r="BN134" s="913"/>
    </row>
    <row r="135" spans="1:66" ht="33" hidden="1" customHeight="1" x14ac:dyDescent="0.25">
      <c r="A135" s="565">
        <v>101</v>
      </c>
      <c r="B135" s="907" t="s">
        <v>1657</v>
      </c>
      <c r="C135" s="747" t="s">
        <v>1065</v>
      </c>
      <c r="D135" s="426" t="s">
        <v>70</v>
      </c>
      <c r="E135" s="241" t="s">
        <v>100</v>
      </c>
      <c r="F135" s="241" t="s">
        <v>72</v>
      </c>
      <c r="G135" s="241" t="s">
        <v>73</v>
      </c>
      <c r="H135" s="241" t="s">
        <v>74</v>
      </c>
      <c r="I135" s="241" t="s">
        <v>75</v>
      </c>
      <c r="J135" s="241" t="s">
        <v>288</v>
      </c>
      <c r="K135" s="241" t="s">
        <v>155</v>
      </c>
      <c r="L135" s="241" t="s">
        <v>1714</v>
      </c>
      <c r="M135" s="300">
        <v>0</v>
      </c>
      <c r="N135" s="241" t="s">
        <v>1715</v>
      </c>
      <c r="O135" s="241" t="s">
        <v>1716</v>
      </c>
      <c r="P135" s="613" t="s">
        <v>124</v>
      </c>
      <c r="Q135" s="241" t="s">
        <v>1717</v>
      </c>
      <c r="R135" s="613" t="s">
        <v>174</v>
      </c>
      <c r="S135" s="614" t="s">
        <v>175</v>
      </c>
      <c r="T135" s="615" t="s">
        <v>127</v>
      </c>
      <c r="U135" s="621">
        <v>1</v>
      </c>
      <c r="V135" s="621">
        <v>1</v>
      </c>
      <c r="W135" s="621">
        <v>1</v>
      </c>
      <c r="X135" s="621">
        <v>1</v>
      </c>
      <c r="Y135" s="621">
        <v>4</v>
      </c>
      <c r="Z135" s="617"/>
      <c r="AA135" s="507"/>
      <c r="AB135" s="782" t="s">
        <v>1718</v>
      </c>
      <c r="AC135" s="6" t="s">
        <v>1664</v>
      </c>
      <c r="AD135" s="241" t="s">
        <v>1719</v>
      </c>
      <c r="AE135" s="300"/>
      <c r="AF135" s="300"/>
      <c r="AG135" s="718" t="s">
        <v>1720</v>
      </c>
      <c r="AH135" s="718" t="s">
        <v>1664</v>
      </c>
      <c r="AI135" s="718" t="s">
        <v>1719</v>
      </c>
      <c r="AJ135" s="300">
        <v>1</v>
      </c>
      <c r="AK135" s="225">
        <v>1</v>
      </c>
      <c r="AL135" s="509" t="s">
        <v>1721</v>
      </c>
      <c r="AM135" s="241" t="s">
        <v>1664</v>
      </c>
      <c r="AN135" s="241" t="s">
        <v>1722</v>
      </c>
      <c r="AO135" s="6"/>
      <c r="AP135" s="6"/>
      <c r="AQ135" s="714" t="s">
        <v>1723</v>
      </c>
      <c r="AR135" s="4" t="s">
        <v>1664</v>
      </c>
      <c r="AS135" s="4" t="s">
        <v>1724</v>
      </c>
      <c r="AT135" s="300">
        <v>1</v>
      </c>
      <c r="AU135" s="225">
        <v>1</v>
      </c>
      <c r="AV135" s="6">
        <v>0</v>
      </c>
      <c r="AW135" s="34"/>
      <c r="AX135" s="34"/>
      <c r="AY135" s="701">
        <v>1</v>
      </c>
      <c r="AZ135" s="189">
        <v>1</v>
      </c>
      <c r="BA135" s="619">
        <v>1</v>
      </c>
      <c r="BB135" s="619">
        <v>1</v>
      </c>
      <c r="BC135" s="899">
        <v>3</v>
      </c>
      <c r="BD135" s="821">
        <f>BC135/Y135</f>
        <v>0.75</v>
      </c>
      <c r="BE135" s="7"/>
      <c r="BF135" s="703"/>
      <c r="BG135" s="7"/>
      <c r="BH135" s="7"/>
      <c r="BI135" s="183"/>
      <c r="BJ135" s="4" t="s">
        <v>1671</v>
      </c>
      <c r="BK135" s="803"/>
      <c r="BL135" s="803"/>
      <c r="BM135" s="815"/>
      <c r="BN135" s="913"/>
    </row>
    <row r="136" spans="1:66" ht="33" hidden="1" customHeight="1" x14ac:dyDescent="0.25">
      <c r="A136" s="565">
        <v>102</v>
      </c>
      <c r="B136" s="907" t="s">
        <v>1657</v>
      </c>
      <c r="C136" s="747" t="s">
        <v>1065</v>
      </c>
      <c r="D136" s="426" t="s">
        <v>70</v>
      </c>
      <c r="E136" s="241" t="s">
        <v>100</v>
      </c>
      <c r="F136" s="241" t="s">
        <v>72</v>
      </c>
      <c r="G136" s="241" t="s">
        <v>73</v>
      </c>
      <c r="H136" s="241" t="s">
        <v>74</v>
      </c>
      <c r="I136" s="241" t="s">
        <v>819</v>
      </c>
      <c r="J136" s="241" t="s">
        <v>820</v>
      </c>
      <c r="K136" s="241" t="s">
        <v>102</v>
      </c>
      <c r="L136" s="241" t="s">
        <v>1725</v>
      </c>
      <c r="M136" s="300">
        <v>1.3</v>
      </c>
      <c r="N136" s="241" t="s">
        <v>1726</v>
      </c>
      <c r="O136" s="241" t="s">
        <v>1727</v>
      </c>
      <c r="P136" s="613" t="s">
        <v>81</v>
      </c>
      <c r="Q136" s="241" t="s">
        <v>1728</v>
      </c>
      <c r="R136" s="613" t="s">
        <v>174</v>
      </c>
      <c r="S136" s="614" t="s">
        <v>84</v>
      </c>
      <c r="T136" s="615" t="s">
        <v>127</v>
      </c>
      <c r="U136" s="616" t="s">
        <v>1729</v>
      </c>
      <c r="V136" s="616" t="s">
        <v>1730</v>
      </c>
      <c r="W136" s="616" t="s">
        <v>1731</v>
      </c>
      <c r="X136" s="616" t="s">
        <v>1731</v>
      </c>
      <c r="Y136" s="616" t="s">
        <v>1731</v>
      </c>
      <c r="Z136" s="621"/>
      <c r="AA136" s="507"/>
      <c r="AB136" s="782" t="s">
        <v>1732</v>
      </c>
      <c r="AC136" s="6" t="s">
        <v>1664</v>
      </c>
      <c r="AD136" s="241" t="s">
        <v>1733</v>
      </c>
      <c r="AE136" s="300"/>
      <c r="AF136" s="300"/>
      <c r="AG136" s="718" t="s">
        <v>1734</v>
      </c>
      <c r="AH136" s="718" t="s">
        <v>1664</v>
      </c>
      <c r="AI136" s="718" t="s">
        <v>1733</v>
      </c>
      <c r="AJ136" s="300"/>
      <c r="AK136" s="510"/>
      <c r="AL136" s="509" t="s">
        <v>1735</v>
      </c>
      <c r="AM136" s="241" t="s">
        <v>1664</v>
      </c>
      <c r="AN136" s="241" t="s">
        <v>1736</v>
      </c>
      <c r="AO136" s="6">
        <v>2.12</v>
      </c>
      <c r="AP136" s="20">
        <v>1</v>
      </c>
      <c r="AQ136" s="714" t="s">
        <v>1737</v>
      </c>
      <c r="AR136" s="4" t="s">
        <v>1664</v>
      </c>
      <c r="AS136" s="4" t="s">
        <v>1738</v>
      </c>
      <c r="AT136" s="6">
        <v>2.12</v>
      </c>
      <c r="AU136" s="20">
        <v>1</v>
      </c>
      <c r="AV136" s="6">
        <v>0</v>
      </c>
      <c r="AW136" s="34"/>
      <c r="AX136" s="34"/>
      <c r="AY136" s="701">
        <v>1.01</v>
      </c>
      <c r="AZ136" s="315">
        <v>1.5</v>
      </c>
      <c r="BA136" s="619">
        <v>1</v>
      </c>
      <c r="BB136" s="619">
        <v>1</v>
      </c>
      <c r="BC136" s="900">
        <v>2.12</v>
      </c>
      <c r="BD136" s="821">
        <f>BC136/1.5</f>
        <v>1.4133333333333333</v>
      </c>
      <c r="BE136" s="7"/>
      <c r="BF136" s="703"/>
      <c r="BG136" s="7"/>
      <c r="BH136" s="7"/>
      <c r="BI136" s="183"/>
      <c r="BJ136" s="4" t="s">
        <v>1671</v>
      </c>
      <c r="BK136" s="803"/>
      <c r="BL136" s="803"/>
      <c r="BM136" s="815"/>
      <c r="BN136" s="913"/>
    </row>
    <row r="137" spans="1:66" ht="33" hidden="1" customHeight="1" x14ac:dyDescent="0.25">
      <c r="A137" s="565">
        <v>103</v>
      </c>
      <c r="B137" s="907" t="s">
        <v>1657</v>
      </c>
      <c r="C137" s="747" t="s">
        <v>1065</v>
      </c>
      <c r="D137" s="426" t="s">
        <v>70</v>
      </c>
      <c r="E137" s="241" t="s">
        <v>71</v>
      </c>
      <c r="F137" s="241" t="s">
        <v>72</v>
      </c>
      <c r="G137" s="241" t="s">
        <v>73</v>
      </c>
      <c r="H137" s="241" t="s">
        <v>74</v>
      </c>
      <c r="I137" s="241" t="s">
        <v>75</v>
      </c>
      <c r="J137" s="241" t="s">
        <v>288</v>
      </c>
      <c r="K137" s="241" t="s">
        <v>155</v>
      </c>
      <c r="L137" s="241" t="s">
        <v>1739</v>
      </c>
      <c r="M137" s="304">
        <v>0.72</v>
      </c>
      <c r="N137" s="241" t="s">
        <v>1740</v>
      </c>
      <c r="O137" s="241" t="s">
        <v>1741</v>
      </c>
      <c r="P137" s="613" t="s">
        <v>124</v>
      </c>
      <c r="Q137" s="241" t="s">
        <v>1742</v>
      </c>
      <c r="R137" s="613" t="s">
        <v>83</v>
      </c>
      <c r="S137" s="614" t="s">
        <v>84</v>
      </c>
      <c r="T137" s="615" t="s">
        <v>127</v>
      </c>
      <c r="U137" s="616" t="s">
        <v>1743</v>
      </c>
      <c r="V137" s="616" t="s">
        <v>1744</v>
      </c>
      <c r="W137" s="616" t="s">
        <v>1745</v>
      </c>
      <c r="X137" s="616" t="s">
        <v>1746</v>
      </c>
      <c r="Y137" s="616" t="s">
        <v>1746</v>
      </c>
      <c r="Z137" s="507"/>
      <c r="AA137" s="507"/>
      <c r="AB137" s="782" t="s">
        <v>1747</v>
      </c>
      <c r="AC137" s="6" t="s">
        <v>1664</v>
      </c>
      <c r="AD137" s="241" t="s">
        <v>1748</v>
      </c>
      <c r="AE137" s="300"/>
      <c r="AF137" s="300"/>
      <c r="AG137" s="718" t="s">
        <v>1749</v>
      </c>
      <c r="AH137" s="718" t="s">
        <v>1664</v>
      </c>
      <c r="AI137" s="718" t="s">
        <v>1748</v>
      </c>
      <c r="AJ137" s="300"/>
      <c r="AK137" s="510"/>
      <c r="AL137" s="509" t="s">
        <v>1749</v>
      </c>
      <c r="AM137" s="241" t="s">
        <v>1664</v>
      </c>
      <c r="AN137" s="241" t="s">
        <v>1750</v>
      </c>
      <c r="AO137" s="6">
        <v>98</v>
      </c>
      <c r="AP137" s="20">
        <v>1</v>
      </c>
      <c r="AQ137" s="714" t="s">
        <v>1751</v>
      </c>
      <c r="AR137" s="4" t="s">
        <v>1664</v>
      </c>
      <c r="AS137" s="4" t="s">
        <v>1752</v>
      </c>
      <c r="AT137" s="304">
        <v>0.98</v>
      </c>
      <c r="AU137" s="304">
        <v>1</v>
      </c>
      <c r="AV137" s="6">
        <v>0</v>
      </c>
      <c r="AW137" s="34"/>
      <c r="AX137" s="34"/>
      <c r="AY137" s="699">
        <v>0.73</v>
      </c>
      <c r="AZ137" s="424">
        <v>0.99</v>
      </c>
      <c r="BA137" s="619">
        <v>1.0138888888888888</v>
      </c>
      <c r="BB137" s="619">
        <v>1.3561643835616439</v>
      </c>
      <c r="BC137" s="891">
        <v>0.98</v>
      </c>
      <c r="BD137" s="821">
        <v>1.3</v>
      </c>
      <c r="BE137" s="7"/>
      <c r="BF137" s="703"/>
      <c r="BG137" s="7"/>
      <c r="BH137" s="7"/>
      <c r="BI137" s="183"/>
      <c r="BJ137" s="4" t="s">
        <v>1671</v>
      </c>
      <c r="BK137" s="803"/>
      <c r="BL137" s="803"/>
      <c r="BM137" s="815"/>
      <c r="BN137" s="913"/>
    </row>
    <row r="138" spans="1:66" ht="33" hidden="1" customHeight="1" x14ac:dyDescent="0.25">
      <c r="A138" s="565">
        <v>103.1</v>
      </c>
      <c r="B138" s="907" t="s">
        <v>1657</v>
      </c>
      <c r="C138" s="747" t="s">
        <v>1065</v>
      </c>
      <c r="D138" s="426" t="s">
        <v>70</v>
      </c>
      <c r="E138" s="241" t="s">
        <v>71</v>
      </c>
      <c r="F138" s="241" t="s">
        <v>72</v>
      </c>
      <c r="G138" s="241" t="s">
        <v>73</v>
      </c>
      <c r="H138" s="241" t="s">
        <v>74</v>
      </c>
      <c r="I138" s="241" t="s">
        <v>75</v>
      </c>
      <c r="J138" s="241" t="s">
        <v>288</v>
      </c>
      <c r="K138" s="241" t="s">
        <v>155</v>
      </c>
      <c r="L138" s="241" t="s">
        <v>1739</v>
      </c>
      <c r="M138" s="784">
        <v>1.7000000000000001E-2</v>
      </c>
      <c r="N138" s="241" t="s">
        <v>1740</v>
      </c>
      <c r="O138" s="241" t="s">
        <v>1753</v>
      </c>
      <c r="P138" s="613" t="s">
        <v>124</v>
      </c>
      <c r="Q138" s="241" t="s">
        <v>1754</v>
      </c>
      <c r="R138" s="613" t="s">
        <v>83</v>
      </c>
      <c r="S138" s="614" t="s">
        <v>1755</v>
      </c>
      <c r="T138" s="615" t="s">
        <v>127</v>
      </c>
      <c r="U138" s="620" t="s">
        <v>1756</v>
      </c>
      <c r="V138" s="620" t="s">
        <v>1757</v>
      </c>
      <c r="W138" s="620" t="s">
        <v>1758</v>
      </c>
      <c r="X138" s="616" t="s">
        <v>1759</v>
      </c>
      <c r="Y138" s="616" t="s">
        <v>1759</v>
      </c>
      <c r="Z138" s="508"/>
      <c r="AA138" s="507"/>
      <c r="AB138" s="782" t="s">
        <v>1760</v>
      </c>
      <c r="AC138" s="6" t="s">
        <v>1664</v>
      </c>
      <c r="AD138" s="241" t="s">
        <v>1748</v>
      </c>
      <c r="AE138" s="300"/>
      <c r="AF138" s="300"/>
      <c r="AG138" s="718" t="s">
        <v>1761</v>
      </c>
      <c r="AH138" s="718" t="s">
        <v>1664</v>
      </c>
      <c r="AI138" s="718" t="s">
        <v>1748</v>
      </c>
      <c r="AJ138" s="300"/>
      <c r="AK138" s="510"/>
      <c r="AL138" s="509" t="s">
        <v>1761</v>
      </c>
      <c r="AM138" s="241" t="s">
        <v>1664</v>
      </c>
      <c r="AN138" s="241" t="s">
        <v>1762</v>
      </c>
      <c r="AO138" s="6">
        <v>0</v>
      </c>
      <c r="AP138" s="20">
        <v>1</v>
      </c>
      <c r="AQ138" s="714" t="s">
        <v>1763</v>
      </c>
      <c r="AR138" s="4" t="s">
        <v>1664</v>
      </c>
      <c r="AS138" s="4" t="s">
        <v>1764</v>
      </c>
      <c r="AT138" s="6">
        <v>0</v>
      </c>
      <c r="AU138" s="20">
        <v>1</v>
      </c>
      <c r="AV138" s="6">
        <v>0</v>
      </c>
      <c r="AW138" s="34"/>
      <c r="AX138" s="34"/>
      <c r="AY138" s="785">
        <v>1.6E-2</v>
      </c>
      <c r="AZ138" s="189">
        <v>0</v>
      </c>
      <c r="BA138" s="619">
        <v>1</v>
      </c>
      <c r="BB138" s="619">
        <v>0</v>
      </c>
      <c r="BC138" s="891">
        <v>0</v>
      </c>
      <c r="BD138" s="821">
        <v>1</v>
      </c>
      <c r="BE138" s="7"/>
      <c r="BF138" s="703"/>
      <c r="BG138" s="7"/>
      <c r="BH138" s="7"/>
      <c r="BI138" s="183"/>
      <c r="BJ138" s="4" t="s">
        <v>1671</v>
      </c>
      <c r="BK138" s="803"/>
      <c r="BL138" s="803"/>
      <c r="BM138" s="815"/>
      <c r="BN138" s="913"/>
    </row>
    <row r="139" spans="1:66" ht="33" hidden="1" customHeight="1" x14ac:dyDescent="0.25">
      <c r="A139" s="565">
        <v>103.2</v>
      </c>
      <c r="B139" s="907" t="s">
        <v>1657</v>
      </c>
      <c r="C139" s="747" t="s">
        <v>1065</v>
      </c>
      <c r="D139" s="426" t="s">
        <v>70</v>
      </c>
      <c r="E139" s="241" t="s">
        <v>100</v>
      </c>
      <c r="F139" s="241" t="s">
        <v>72</v>
      </c>
      <c r="G139" s="241" t="s">
        <v>73</v>
      </c>
      <c r="H139" s="241" t="s">
        <v>74</v>
      </c>
      <c r="I139" s="241" t="s">
        <v>75</v>
      </c>
      <c r="J139" s="241" t="s">
        <v>288</v>
      </c>
      <c r="K139" s="241" t="s">
        <v>155</v>
      </c>
      <c r="L139" s="241" t="s">
        <v>1739</v>
      </c>
      <c r="M139" s="300">
        <v>0</v>
      </c>
      <c r="N139" s="241" t="s">
        <v>1765</v>
      </c>
      <c r="O139" s="241" t="s">
        <v>1766</v>
      </c>
      <c r="P139" s="613" t="s">
        <v>124</v>
      </c>
      <c r="Q139" s="241" t="s">
        <v>1767</v>
      </c>
      <c r="R139" s="613" t="s">
        <v>174</v>
      </c>
      <c r="S139" s="614" t="s">
        <v>175</v>
      </c>
      <c r="T139" s="615" t="s">
        <v>127</v>
      </c>
      <c r="U139" s="618">
        <v>1</v>
      </c>
      <c r="V139" s="618">
        <v>1</v>
      </c>
      <c r="W139" s="618">
        <v>1</v>
      </c>
      <c r="X139" s="618">
        <v>1</v>
      </c>
      <c r="Y139" s="618">
        <v>4</v>
      </c>
      <c r="Z139" s="621">
        <v>0</v>
      </c>
      <c r="AA139" s="507">
        <v>0</v>
      </c>
      <c r="AB139" s="781" t="s">
        <v>1768</v>
      </c>
      <c r="AC139" s="6" t="s">
        <v>1664</v>
      </c>
      <c r="AD139" s="241" t="s">
        <v>1769</v>
      </c>
      <c r="AE139" s="300">
        <v>0</v>
      </c>
      <c r="AF139" s="225">
        <v>0</v>
      </c>
      <c r="AG139" s="718" t="s">
        <v>1770</v>
      </c>
      <c r="AH139" s="718" t="s">
        <v>1664</v>
      </c>
      <c r="AI139" s="718" t="s">
        <v>1769</v>
      </c>
      <c r="AJ139" s="300">
        <v>0</v>
      </c>
      <c r="AK139" s="304">
        <v>0</v>
      </c>
      <c r="AL139" s="509" t="s">
        <v>1771</v>
      </c>
      <c r="AM139" s="241" t="s">
        <v>1664</v>
      </c>
      <c r="AN139" s="241" t="s">
        <v>1772</v>
      </c>
      <c r="AO139" s="6">
        <v>1</v>
      </c>
      <c r="AP139" s="20">
        <v>1</v>
      </c>
      <c r="AQ139" s="714" t="s">
        <v>1773</v>
      </c>
      <c r="AR139" s="4" t="s">
        <v>1664</v>
      </c>
      <c r="AS139" s="4" t="s">
        <v>1774</v>
      </c>
      <c r="AT139" s="6">
        <v>1</v>
      </c>
      <c r="AU139" s="20">
        <v>1</v>
      </c>
      <c r="AV139" s="6">
        <v>0</v>
      </c>
      <c r="AW139" s="34"/>
      <c r="AX139" s="34"/>
      <c r="AY139" s="701">
        <v>1</v>
      </c>
      <c r="AZ139" s="189">
        <v>1</v>
      </c>
      <c r="BA139" s="619">
        <v>1</v>
      </c>
      <c r="BB139" s="619">
        <v>1</v>
      </c>
      <c r="BC139" s="899">
        <v>3</v>
      </c>
      <c r="BD139" s="821">
        <f t="shared" ref="BD139:BD156" si="9">BC139/Y139</f>
        <v>0.75</v>
      </c>
      <c r="BE139" s="7"/>
      <c r="BF139" s="703"/>
      <c r="BG139" s="7"/>
      <c r="BH139" s="7"/>
      <c r="BI139" s="183"/>
      <c r="BJ139" s="4" t="s">
        <v>1671</v>
      </c>
      <c r="BK139" s="803"/>
      <c r="BL139" s="803"/>
      <c r="BM139" s="815"/>
      <c r="BN139" s="913"/>
    </row>
    <row r="140" spans="1:66" s="470" customFormat="1" ht="33" hidden="1" customHeight="1" x14ac:dyDescent="0.25">
      <c r="A140" s="5">
        <v>104</v>
      </c>
      <c r="B140" s="908" t="s">
        <v>1775</v>
      </c>
      <c r="C140" s="786" t="s">
        <v>1301</v>
      </c>
      <c r="D140" s="34" t="s">
        <v>70</v>
      </c>
      <c r="E140" s="4" t="s">
        <v>100</v>
      </c>
      <c r="F140" s="4" t="s">
        <v>72</v>
      </c>
      <c r="G140" s="4" t="s">
        <v>73</v>
      </c>
      <c r="H140" s="4" t="s">
        <v>74</v>
      </c>
      <c r="I140" s="4" t="s">
        <v>118</v>
      </c>
      <c r="J140" s="4" t="s">
        <v>544</v>
      </c>
      <c r="K140" s="4" t="s">
        <v>155</v>
      </c>
      <c r="L140" s="4" t="s">
        <v>1776</v>
      </c>
      <c r="M140" s="20">
        <v>0.94</v>
      </c>
      <c r="N140" s="7" t="s">
        <v>1777</v>
      </c>
      <c r="O140" s="4" t="s">
        <v>1778</v>
      </c>
      <c r="P140" s="517" t="s">
        <v>81</v>
      </c>
      <c r="Q140" s="4" t="s">
        <v>1779</v>
      </c>
      <c r="R140" s="517" t="s">
        <v>83</v>
      </c>
      <c r="S140" s="518" t="s">
        <v>84</v>
      </c>
      <c r="T140" s="519" t="s">
        <v>85</v>
      </c>
      <c r="U140" s="622">
        <v>0.94</v>
      </c>
      <c r="V140" s="404">
        <v>0.96</v>
      </c>
      <c r="W140" s="404">
        <v>0.98</v>
      </c>
      <c r="X140" s="404">
        <v>1</v>
      </c>
      <c r="Y140" s="623">
        <v>1</v>
      </c>
      <c r="Z140" s="664">
        <v>0.98</v>
      </c>
      <c r="AA140" s="624">
        <v>1</v>
      </c>
      <c r="AB140" s="787" t="s">
        <v>1780</v>
      </c>
      <c r="AC140" s="4" t="s">
        <v>1781</v>
      </c>
      <c r="AD140" s="4" t="s">
        <v>1782</v>
      </c>
      <c r="AE140" s="625">
        <v>0.98</v>
      </c>
      <c r="AF140" s="625">
        <v>1</v>
      </c>
      <c r="AG140" s="698" t="s">
        <v>1783</v>
      </c>
      <c r="AH140" s="698" t="s">
        <v>1784</v>
      </c>
      <c r="AI140" s="698" t="s">
        <v>1785</v>
      </c>
      <c r="AJ140" s="20">
        <v>0.98</v>
      </c>
      <c r="AK140" s="20">
        <v>1</v>
      </c>
      <c r="AL140" s="12" t="s">
        <v>1786</v>
      </c>
      <c r="AM140" s="4" t="s">
        <v>1787</v>
      </c>
      <c r="AN140" s="12" t="s">
        <v>1788</v>
      </c>
      <c r="AO140" s="700">
        <v>0.86363636363636398</v>
      </c>
      <c r="AP140" s="700">
        <f>AO140/W140</f>
        <v>0.88126159554731021</v>
      </c>
      <c r="AQ140" s="866" t="s">
        <v>1789</v>
      </c>
      <c r="AR140" s="4" t="s">
        <v>1790</v>
      </c>
      <c r="AS140" s="4" t="s">
        <v>1791</v>
      </c>
      <c r="AT140" s="628">
        <f>(Z140+AE140+AJ140+AO140)/4</f>
        <v>0.95090909090909093</v>
      </c>
      <c r="AU140" s="628">
        <f>AT140/W140</f>
        <v>0.9703153988868275</v>
      </c>
      <c r="AV140" s="20">
        <v>0</v>
      </c>
      <c r="AW140" s="32"/>
      <c r="AX140" s="32"/>
      <c r="AY140" s="867">
        <v>0.91</v>
      </c>
      <c r="AZ140" s="437">
        <v>0.96</v>
      </c>
      <c r="BA140" s="836">
        <f>AY140/U140</f>
        <v>0.96808510638297884</v>
      </c>
      <c r="BB140" s="836">
        <f>AZ140/V140</f>
        <v>1</v>
      </c>
      <c r="BC140" s="901">
        <f>(AY140+AZ140+AT140)/3</f>
        <v>0.94030303030303042</v>
      </c>
      <c r="BD140" s="821">
        <f t="shared" si="9"/>
        <v>0.94030303030303042</v>
      </c>
      <c r="BE140" s="7"/>
      <c r="BF140" s="7"/>
      <c r="BG140" s="7"/>
      <c r="BH140" s="7"/>
      <c r="BI140" s="183"/>
      <c r="BJ140" s="4"/>
      <c r="BK140" s="803"/>
      <c r="BL140" s="803"/>
      <c r="BM140" s="803"/>
      <c r="BN140" s="912"/>
    </row>
    <row r="141" spans="1:66" s="470" customFormat="1" ht="33" hidden="1" customHeight="1" x14ac:dyDescent="0.25">
      <c r="A141" s="5">
        <v>104.1</v>
      </c>
      <c r="B141" s="908" t="s">
        <v>1775</v>
      </c>
      <c r="C141" s="786" t="s">
        <v>1301</v>
      </c>
      <c r="D141" s="34" t="s">
        <v>70</v>
      </c>
      <c r="E141" s="4" t="s">
        <v>100</v>
      </c>
      <c r="F141" s="4" t="s">
        <v>72</v>
      </c>
      <c r="G141" s="4" t="s">
        <v>73</v>
      </c>
      <c r="H141" s="4" t="s">
        <v>74</v>
      </c>
      <c r="I141" s="4" t="s">
        <v>118</v>
      </c>
      <c r="J141" s="4" t="s">
        <v>544</v>
      </c>
      <c r="K141" s="4" t="s">
        <v>155</v>
      </c>
      <c r="L141" s="4" t="s">
        <v>1776</v>
      </c>
      <c r="M141" s="21">
        <v>6</v>
      </c>
      <c r="N141" s="7" t="s">
        <v>1792</v>
      </c>
      <c r="O141" s="4" t="s">
        <v>1793</v>
      </c>
      <c r="P141" s="517" t="s">
        <v>124</v>
      </c>
      <c r="Q141" s="4" t="s">
        <v>1794</v>
      </c>
      <c r="R141" s="517" t="s">
        <v>174</v>
      </c>
      <c r="S141" s="518" t="s">
        <v>175</v>
      </c>
      <c r="T141" s="519" t="s">
        <v>85</v>
      </c>
      <c r="U141" s="16">
        <v>9</v>
      </c>
      <c r="V141" s="6">
        <v>9</v>
      </c>
      <c r="W141" s="6">
        <v>9</v>
      </c>
      <c r="X141" s="6">
        <v>9</v>
      </c>
      <c r="Y141" s="607">
        <v>36</v>
      </c>
      <c r="Z141" s="333">
        <v>0</v>
      </c>
      <c r="AA141" s="524">
        <v>0</v>
      </c>
      <c r="AB141" s="4" t="s">
        <v>1795</v>
      </c>
      <c r="AC141" s="4" t="s">
        <v>1781</v>
      </c>
      <c r="AD141" s="4" t="s">
        <v>1796</v>
      </c>
      <c r="AE141" s="627">
        <v>3</v>
      </c>
      <c r="AF141" s="628">
        <v>0.33329999999999999</v>
      </c>
      <c r="AG141" s="698" t="s">
        <v>1797</v>
      </c>
      <c r="AH141" s="698" t="s">
        <v>1784</v>
      </c>
      <c r="AI141" s="698" t="s">
        <v>1798</v>
      </c>
      <c r="AJ141" s="6">
        <v>2</v>
      </c>
      <c r="AK141" s="868">
        <f>AJ141/X141</f>
        <v>0.22222222222222221</v>
      </c>
      <c r="AL141" s="12" t="s">
        <v>1799</v>
      </c>
      <c r="AM141" s="4" t="s">
        <v>1787</v>
      </c>
      <c r="AN141" s="12" t="s">
        <v>1800</v>
      </c>
      <c r="AO141" s="4">
        <v>2</v>
      </c>
      <c r="AP141" s="870">
        <f>AO141/W141</f>
        <v>0.22222222222222221</v>
      </c>
      <c r="AQ141" s="866" t="s">
        <v>1801</v>
      </c>
      <c r="AR141" s="4" t="s">
        <v>1790</v>
      </c>
      <c r="AS141" s="4" t="s">
        <v>1802</v>
      </c>
      <c r="AT141" s="6">
        <f>Z141+AE141+AJ141+AO141</f>
        <v>7</v>
      </c>
      <c r="AU141" s="350">
        <f>AT141/W141</f>
        <v>0.77777777777777779</v>
      </c>
      <c r="AV141" s="6">
        <v>0</v>
      </c>
      <c r="AW141" s="34"/>
      <c r="AX141" s="34"/>
      <c r="AY141" s="701">
        <v>8</v>
      </c>
      <c r="AZ141" s="298">
        <v>5</v>
      </c>
      <c r="BA141" s="836">
        <f>AY141/U141</f>
        <v>0.88888888888888884</v>
      </c>
      <c r="BB141" s="836">
        <f>AZ141/V141</f>
        <v>0.55555555555555558</v>
      </c>
      <c r="BC141" s="882">
        <f>AY141+AZ141+AT141</f>
        <v>20</v>
      </c>
      <c r="BD141" s="821">
        <f t="shared" si="9"/>
        <v>0.55555555555555558</v>
      </c>
      <c r="BE141" s="7"/>
      <c r="BF141" s="7"/>
      <c r="BG141" s="7"/>
      <c r="BH141" s="7"/>
      <c r="BI141" s="183"/>
      <c r="BJ141" s="4"/>
      <c r="BK141" s="803"/>
      <c r="BL141" s="803"/>
      <c r="BM141" s="803"/>
      <c r="BN141" s="912"/>
    </row>
    <row r="142" spans="1:66" s="470" customFormat="1" ht="33" hidden="1" customHeight="1" x14ac:dyDescent="0.25">
      <c r="A142" s="5">
        <v>105</v>
      </c>
      <c r="B142" s="908" t="s">
        <v>1775</v>
      </c>
      <c r="C142" s="786" t="s">
        <v>1301</v>
      </c>
      <c r="D142" s="34" t="s">
        <v>70</v>
      </c>
      <c r="E142" s="4" t="s">
        <v>100</v>
      </c>
      <c r="F142" s="4" t="s">
        <v>72</v>
      </c>
      <c r="G142" s="4" t="s">
        <v>73</v>
      </c>
      <c r="H142" s="4" t="s">
        <v>74</v>
      </c>
      <c r="I142" s="4" t="s">
        <v>75</v>
      </c>
      <c r="J142" s="4" t="s">
        <v>288</v>
      </c>
      <c r="K142" s="4" t="s">
        <v>155</v>
      </c>
      <c r="L142" s="4" t="s">
        <v>1803</v>
      </c>
      <c r="M142" s="6">
        <v>0</v>
      </c>
      <c r="N142" s="7" t="s">
        <v>1804</v>
      </c>
      <c r="O142" s="4" t="s">
        <v>1805</v>
      </c>
      <c r="P142" s="517" t="s">
        <v>124</v>
      </c>
      <c r="Q142" s="4" t="s">
        <v>1806</v>
      </c>
      <c r="R142" s="517" t="s">
        <v>174</v>
      </c>
      <c r="S142" s="518" t="s">
        <v>126</v>
      </c>
      <c r="T142" s="519" t="s">
        <v>85</v>
      </c>
      <c r="U142" s="16">
        <v>1</v>
      </c>
      <c r="V142" s="6">
        <v>0</v>
      </c>
      <c r="W142" s="6">
        <v>0</v>
      </c>
      <c r="X142" s="6">
        <v>0</v>
      </c>
      <c r="Y142" s="607">
        <v>1</v>
      </c>
      <c r="Z142" s="333">
        <v>0</v>
      </c>
      <c r="AA142" s="524">
        <v>0</v>
      </c>
      <c r="AB142" s="4" t="s">
        <v>1807</v>
      </c>
      <c r="AC142" s="4" t="s">
        <v>1781</v>
      </c>
      <c r="AD142" s="4" t="s">
        <v>1808</v>
      </c>
      <c r="AE142" s="627">
        <v>0</v>
      </c>
      <c r="AF142" s="625">
        <v>0</v>
      </c>
      <c r="AG142" s="698" t="s">
        <v>1807</v>
      </c>
      <c r="AH142" s="698" t="s">
        <v>1809</v>
      </c>
      <c r="AI142" s="698" t="s">
        <v>1810</v>
      </c>
      <c r="AJ142" s="6">
        <v>0</v>
      </c>
      <c r="AK142" s="6">
        <v>0</v>
      </c>
      <c r="AL142" s="12" t="s">
        <v>1807</v>
      </c>
      <c r="AM142" s="4" t="s">
        <v>1787</v>
      </c>
      <c r="AN142" s="4" t="s">
        <v>1811</v>
      </c>
      <c r="AO142" s="4">
        <v>0</v>
      </c>
      <c r="AP142" s="4">
        <v>0</v>
      </c>
      <c r="AQ142" s="12" t="s">
        <v>1807</v>
      </c>
      <c r="AR142" s="4" t="s">
        <v>1790</v>
      </c>
      <c r="AS142" s="4" t="s">
        <v>1812</v>
      </c>
      <c r="AT142" s="6">
        <v>0</v>
      </c>
      <c r="AU142" s="20">
        <v>0</v>
      </c>
      <c r="AV142" s="6">
        <v>0</v>
      </c>
      <c r="AW142" s="34"/>
      <c r="AX142" s="34"/>
      <c r="AY142" s="701">
        <v>1</v>
      </c>
      <c r="AZ142" s="441">
        <v>0</v>
      </c>
      <c r="BA142" s="626">
        <f>AY142/U142</f>
        <v>1</v>
      </c>
      <c r="BB142" s="626">
        <v>0</v>
      </c>
      <c r="BC142" s="882">
        <f>AY142+AZ142+AT142</f>
        <v>1</v>
      </c>
      <c r="BD142" s="821">
        <f t="shared" si="9"/>
        <v>1</v>
      </c>
      <c r="BE142" s="7"/>
      <c r="BF142" s="7"/>
      <c r="BG142" s="7"/>
      <c r="BH142" s="7"/>
      <c r="BI142" s="183"/>
      <c r="BJ142" s="4"/>
      <c r="BK142" s="803"/>
      <c r="BL142" s="803"/>
      <c r="BM142" s="803"/>
      <c r="BN142" s="912"/>
    </row>
    <row r="143" spans="1:66" s="470" customFormat="1" ht="33" hidden="1" customHeight="1" x14ac:dyDescent="0.25">
      <c r="A143" s="5">
        <v>105.1</v>
      </c>
      <c r="B143" s="908" t="s">
        <v>1775</v>
      </c>
      <c r="C143" s="786" t="s">
        <v>1301</v>
      </c>
      <c r="D143" s="34" t="s">
        <v>70</v>
      </c>
      <c r="E143" s="4" t="s">
        <v>100</v>
      </c>
      <c r="F143" s="4" t="s">
        <v>72</v>
      </c>
      <c r="G143" s="4" t="s">
        <v>73</v>
      </c>
      <c r="H143" s="4" t="s">
        <v>74</v>
      </c>
      <c r="I143" s="4" t="s">
        <v>75</v>
      </c>
      <c r="J143" s="4" t="s">
        <v>288</v>
      </c>
      <c r="K143" s="4" t="s">
        <v>155</v>
      </c>
      <c r="L143" s="4" t="s">
        <v>1803</v>
      </c>
      <c r="M143" s="6">
        <v>0</v>
      </c>
      <c r="N143" s="677" t="s">
        <v>1813</v>
      </c>
      <c r="O143" s="4" t="s">
        <v>1814</v>
      </c>
      <c r="P143" s="517" t="s">
        <v>124</v>
      </c>
      <c r="Q143" s="4" t="s">
        <v>1815</v>
      </c>
      <c r="R143" s="517" t="s">
        <v>174</v>
      </c>
      <c r="S143" s="518" t="s">
        <v>175</v>
      </c>
      <c r="T143" s="519" t="s">
        <v>127</v>
      </c>
      <c r="U143" s="16">
        <v>0</v>
      </c>
      <c r="V143" s="6">
        <v>200</v>
      </c>
      <c r="W143" s="6">
        <v>200</v>
      </c>
      <c r="X143" s="6">
        <v>200</v>
      </c>
      <c r="Y143" s="607">
        <v>600</v>
      </c>
      <c r="Z143" s="665">
        <v>0</v>
      </c>
      <c r="AA143" s="524">
        <v>0</v>
      </c>
      <c r="AB143" s="4" t="s">
        <v>1816</v>
      </c>
      <c r="AC143" s="4" t="s">
        <v>1781</v>
      </c>
      <c r="AD143" s="4" t="s">
        <v>1817</v>
      </c>
      <c r="AE143" s="627">
        <v>354</v>
      </c>
      <c r="AF143" s="625">
        <v>1.85</v>
      </c>
      <c r="AG143" s="698" t="s">
        <v>1818</v>
      </c>
      <c r="AH143" s="698" t="s">
        <v>1809</v>
      </c>
      <c r="AI143" s="698" t="s">
        <v>1819</v>
      </c>
      <c r="AJ143" s="6">
        <v>155</v>
      </c>
      <c r="AK143" s="350">
        <v>0.77500000000000002</v>
      </c>
      <c r="AL143" s="12" t="s">
        <v>1820</v>
      </c>
      <c r="AM143" s="4" t="s">
        <v>1787</v>
      </c>
      <c r="AN143" s="12" t="s">
        <v>1821</v>
      </c>
      <c r="AO143" s="4">
        <v>1534</v>
      </c>
      <c r="AP143" s="870">
        <f>AO143/W143</f>
        <v>7.67</v>
      </c>
      <c r="AQ143" s="866" t="s">
        <v>1822</v>
      </c>
      <c r="AR143" s="4" t="s">
        <v>1790</v>
      </c>
      <c r="AS143" s="4" t="s">
        <v>1823</v>
      </c>
      <c r="AT143" s="6">
        <f>Z143+AE143+AJ143+AO143</f>
        <v>2043</v>
      </c>
      <c r="AU143" s="350">
        <f>AT143/W143</f>
        <v>10.215</v>
      </c>
      <c r="AV143" s="6">
        <v>0</v>
      </c>
      <c r="AW143" s="34"/>
      <c r="AX143" s="34"/>
      <c r="AY143" s="701">
        <v>0</v>
      </c>
      <c r="AZ143" s="298">
        <v>110</v>
      </c>
      <c r="BA143" s="626">
        <v>0</v>
      </c>
      <c r="BB143" s="836">
        <f>AZ143/V143</f>
        <v>0.55000000000000004</v>
      </c>
      <c r="BC143" s="882">
        <f>AY143+AZ143+AT143</f>
        <v>2153</v>
      </c>
      <c r="BD143" s="821">
        <f t="shared" si="9"/>
        <v>3.5883333333333334</v>
      </c>
      <c r="BE143" s="7"/>
      <c r="BF143" s="7"/>
      <c r="BG143" s="7"/>
      <c r="BH143" s="7"/>
      <c r="BI143" s="183"/>
      <c r="BJ143" s="4"/>
      <c r="BK143" s="803"/>
      <c r="BL143" s="803"/>
      <c r="BM143" s="803"/>
      <c r="BN143" s="912"/>
    </row>
    <row r="144" spans="1:66" s="470" customFormat="1" ht="33" hidden="1" customHeight="1" x14ac:dyDescent="0.25">
      <c r="A144" s="5">
        <v>106</v>
      </c>
      <c r="B144" s="908" t="s">
        <v>1775</v>
      </c>
      <c r="C144" s="786" t="s">
        <v>1301</v>
      </c>
      <c r="D144" s="34" t="s">
        <v>70</v>
      </c>
      <c r="E144" s="4" t="s">
        <v>100</v>
      </c>
      <c r="F144" s="4" t="s">
        <v>72</v>
      </c>
      <c r="G144" s="4" t="s">
        <v>73</v>
      </c>
      <c r="H144" s="4" t="s">
        <v>74</v>
      </c>
      <c r="I144" s="4" t="s">
        <v>118</v>
      </c>
      <c r="J144" s="4" t="s">
        <v>119</v>
      </c>
      <c r="K144" s="4" t="s">
        <v>137</v>
      </c>
      <c r="L144" s="4" t="s">
        <v>1824</v>
      </c>
      <c r="M144" s="6">
        <v>155.19999999999999</v>
      </c>
      <c r="N144" s="7" t="s">
        <v>1825</v>
      </c>
      <c r="O144" s="4" t="s">
        <v>1826</v>
      </c>
      <c r="P144" s="517" t="s">
        <v>81</v>
      </c>
      <c r="Q144" s="4" t="s">
        <v>1827</v>
      </c>
      <c r="R144" s="517" t="s">
        <v>174</v>
      </c>
      <c r="S144" s="518" t="s">
        <v>1755</v>
      </c>
      <c r="T144" s="519" t="s">
        <v>85</v>
      </c>
      <c r="U144" s="16">
        <v>140</v>
      </c>
      <c r="V144" s="6">
        <v>124</v>
      </c>
      <c r="W144" s="6">
        <v>107</v>
      </c>
      <c r="X144" s="6">
        <v>90</v>
      </c>
      <c r="Y144" s="607">
        <v>90</v>
      </c>
      <c r="Z144" s="645">
        <v>65</v>
      </c>
      <c r="AA144" s="524">
        <v>0.60747663551401865</v>
      </c>
      <c r="AB144" s="4" t="s">
        <v>1828</v>
      </c>
      <c r="AC144" s="4" t="s">
        <v>1781</v>
      </c>
      <c r="AD144" s="4" t="s">
        <v>1829</v>
      </c>
      <c r="AE144" s="629">
        <f>(2564577706.94/1856318422.06)*360</f>
        <v>497.35431353089206</v>
      </c>
      <c r="AF144" s="625">
        <v>0</v>
      </c>
      <c r="AG144" s="698" t="s">
        <v>1830</v>
      </c>
      <c r="AH144" s="698" t="s">
        <v>1831</v>
      </c>
      <c r="AI144" s="698" t="s">
        <v>1832</v>
      </c>
      <c r="AJ144" s="6">
        <v>417.05</v>
      </c>
      <c r="AK144" s="6">
        <v>21.5</v>
      </c>
      <c r="AL144" s="12" t="s">
        <v>1830</v>
      </c>
      <c r="AM144" s="4" t="s">
        <v>1787</v>
      </c>
      <c r="AN144" s="12" t="s">
        <v>1833</v>
      </c>
      <c r="AO144" s="4">
        <v>229.26</v>
      </c>
      <c r="AP144" s="870">
        <f>W144/AO144</f>
        <v>0.46671900898543139</v>
      </c>
      <c r="AQ144" s="866" t="s">
        <v>1830</v>
      </c>
      <c r="AR144" s="4" t="s">
        <v>1790</v>
      </c>
      <c r="AS144" s="4" t="s">
        <v>1834</v>
      </c>
      <c r="AT144" s="6">
        <v>229.26</v>
      </c>
      <c r="AU144" s="350">
        <f>W144/AT144</f>
        <v>0.46671900898543139</v>
      </c>
      <c r="AV144" s="6">
        <v>0</v>
      </c>
      <c r="AW144" s="34"/>
      <c r="AX144" s="34"/>
      <c r="AY144" s="701">
        <v>115</v>
      </c>
      <c r="AZ144" s="298">
        <v>201</v>
      </c>
      <c r="BA144" s="626">
        <v>0.8214285714285714</v>
      </c>
      <c r="BB144" s="626">
        <v>0.62</v>
      </c>
      <c r="BC144" s="902">
        <f>(AY144+AZ144+AT144)/3</f>
        <v>181.75333333333333</v>
      </c>
      <c r="BD144" s="835">
        <f>Y144/BC144</f>
        <v>0.49517661299196714</v>
      </c>
      <c r="BE144" s="7"/>
      <c r="BF144" s="7"/>
      <c r="BG144" s="7"/>
      <c r="BH144" s="7"/>
      <c r="BI144" s="183"/>
      <c r="BJ144" s="4"/>
      <c r="BK144" s="803"/>
      <c r="BL144" s="803"/>
      <c r="BM144" s="803"/>
      <c r="BN144" s="912"/>
    </row>
    <row r="145" spans="1:66" s="470" customFormat="1" ht="33" hidden="1" customHeight="1" x14ac:dyDescent="0.25">
      <c r="A145" s="5">
        <v>106.1</v>
      </c>
      <c r="B145" s="908" t="s">
        <v>1775</v>
      </c>
      <c r="C145" s="786" t="s">
        <v>1301</v>
      </c>
      <c r="D145" s="34" t="s">
        <v>70</v>
      </c>
      <c r="E145" s="4" t="s">
        <v>100</v>
      </c>
      <c r="F145" s="4" t="s">
        <v>72</v>
      </c>
      <c r="G145" s="4" t="s">
        <v>73</v>
      </c>
      <c r="H145" s="4" t="s">
        <v>74</v>
      </c>
      <c r="I145" s="4" t="s">
        <v>118</v>
      </c>
      <c r="J145" s="4" t="s">
        <v>119</v>
      </c>
      <c r="K145" s="4" t="s">
        <v>137</v>
      </c>
      <c r="L145" s="4" t="s">
        <v>1824</v>
      </c>
      <c r="M145" s="6">
        <v>1.0900000000000001</v>
      </c>
      <c r="N145" s="7" t="s">
        <v>1835</v>
      </c>
      <c r="O145" s="4" t="s">
        <v>1836</v>
      </c>
      <c r="P145" s="517" t="s">
        <v>81</v>
      </c>
      <c r="Q145" s="4" t="s">
        <v>1837</v>
      </c>
      <c r="R145" s="517" t="s">
        <v>174</v>
      </c>
      <c r="S145" s="518" t="s">
        <v>126</v>
      </c>
      <c r="T145" s="519" t="s">
        <v>85</v>
      </c>
      <c r="U145" s="16" t="s">
        <v>1838</v>
      </c>
      <c r="V145" s="6" t="s">
        <v>1838</v>
      </c>
      <c r="W145" s="6" t="s">
        <v>1838</v>
      </c>
      <c r="X145" s="6" t="s">
        <v>1838</v>
      </c>
      <c r="Y145" s="607">
        <v>1</v>
      </c>
      <c r="Z145" s="646">
        <v>2.2428741369999998</v>
      </c>
      <c r="AA145" s="524">
        <f>Z145/Y145</f>
        <v>2.2428741369999998</v>
      </c>
      <c r="AB145" s="4" t="s">
        <v>1839</v>
      </c>
      <c r="AC145" s="4" t="s">
        <v>1781</v>
      </c>
      <c r="AD145" s="4" t="s">
        <v>1840</v>
      </c>
      <c r="AE145" s="629">
        <f>20430.7/13087.3</f>
        <v>1.5611088612624455</v>
      </c>
      <c r="AF145" s="625">
        <f>AE145/Y145</f>
        <v>1.5611088612624455</v>
      </c>
      <c r="AG145" s="698" t="s">
        <v>1841</v>
      </c>
      <c r="AH145" s="698" t="s">
        <v>1842</v>
      </c>
      <c r="AI145" s="698" t="s">
        <v>1843</v>
      </c>
      <c r="AJ145" s="6">
        <v>1.62</v>
      </c>
      <c r="AK145" s="6">
        <f>AJ145/Y145</f>
        <v>1.62</v>
      </c>
      <c r="AL145" s="12" t="s">
        <v>1844</v>
      </c>
      <c r="AM145" s="4" t="s">
        <v>1787</v>
      </c>
      <c r="AN145" s="698" t="s">
        <v>1845</v>
      </c>
      <c r="AO145" s="4">
        <v>1.35</v>
      </c>
      <c r="AP145" s="869">
        <f>AO145/Y145</f>
        <v>1.35</v>
      </c>
      <c r="AQ145" s="866" t="s">
        <v>1846</v>
      </c>
      <c r="AR145" s="4" t="s">
        <v>1790</v>
      </c>
      <c r="AS145" s="4" t="s">
        <v>1847</v>
      </c>
      <c r="AT145" s="6">
        <v>1.35</v>
      </c>
      <c r="AU145" s="20">
        <f>AT145/Y145</f>
        <v>1.35</v>
      </c>
      <c r="AV145" s="6">
        <v>0</v>
      </c>
      <c r="AW145" s="34"/>
      <c r="AX145" s="34"/>
      <c r="AY145" s="701" t="s">
        <v>1848</v>
      </c>
      <c r="AZ145" s="298">
        <v>1.42</v>
      </c>
      <c r="BA145" s="626">
        <f>AY145/Y145</f>
        <v>1.51</v>
      </c>
      <c r="BB145" s="626">
        <f>AZ145/Y145</f>
        <v>1.42</v>
      </c>
      <c r="BC145" s="902">
        <f>(AY145+AZ145+AT145)/3</f>
        <v>1.4266666666666665</v>
      </c>
      <c r="BD145" s="821">
        <f t="shared" si="9"/>
        <v>1.4266666666666665</v>
      </c>
      <c r="BE145" s="7"/>
      <c r="BF145" s="7"/>
      <c r="BG145" s="7"/>
      <c r="BH145" s="7"/>
      <c r="BI145" s="183"/>
      <c r="BJ145" s="4"/>
      <c r="BK145" s="803"/>
      <c r="BL145" s="803"/>
      <c r="BM145" s="803"/>
      <c r="BN145" s="912"/>
    </row>
    <row r="146" spans="1:66" s="470" customFormat="1" ht="33" hidden="1" customHeight="1" x14ac:dyDescent="0.25">
      <c r="A146" s="5">
        <v>107</v>
      </c>
      <c r="B146" s="908" t="s">
        <v>1775</v>
      </c>
      <c r="C146" s="786" t="s">
        <v>1301</v>
      </c>
      <c r="D146" s="34" t="s">
        <v>70</v>
      </c>
      <c r="E146" s="4" t="s">
        <v>100</v>
      </c>
      <c r="F146" s="4" t="s">
        <v>72</v>
      </c>
      <c r="G146" s="4" t="s">
        <v>73</v>
      </c>
      <c r="H146" s="4" t="s">
        <v>74</v>
      </c>
      <c r="I146" s="4" t="s">
        <v>153</v>
      </c>
      <c r="J146" s="4" t="s">
        <v>154</v>
      </c>
      <c r="K146" s="4" t="s">
        <v>102</v>
      </c>
      <c r="L146" s="4" t="s">
        <v>1849</v>
      </c>
      <c r="M146" s="6">
        <v>1</v>
      </c>
      <c r="N146" s="7" t="s">
        <v>1850</v>
      </c>
      <c r="O146" s="4" t="s">
        <v>1851</v>
      </c>
      <c r="P146" s="517" t="s">
        <v>124</v>
      </c>
      <c r="Q146" s="4" t="s">
        <v>1852</v>
      </c>
      <c r="R146" s="517" t="s">
        <v>174</v>
      </c>
      <c r="S146" s="518" t="s">
        <v>175</v>
      </c>
      <c r="T146" s="519" t="s">
        <v>85</v>
      </c>
      <c r="U146" s="16">
        <v>0</v>
      </c>
      <c r="V146" s="6">
        <v>1</v>
      </c>
      <c r="W146" s="6">
        <v>0</v>
      </c>
      <c r="X146" s="6">
        <v>1</v>
      </c>
      <c r="Y146" s="607">
        <v>2</v>
      </c>
      <c r="Z146" s="333">
        <v>0</v>
      </c>
      <c r="AA146" s="524">
        <v>0</v>
      </c>
      <c r="AB146" s="4" t="s">
        <v>1853</v>
      </c>
      <c r="AC146" s="4" t="s">
        <v>1781</v>
      </c>
      <c r="AD146" s="4" t="s">
        <v>1854</v>
      </c>
      <c r="AE146" s="627">
        <v>0</v>
      </c>
      <c r="AF146" s="625">
        <v>0</v>
      </c>
      <c r="AG146" s="698" t="s">
        <v>1855</v>
      </c>
      <c r="AH146" s="698" t="s">
        <v>1784</v>
      </c>
      <c r="AI146" s="698" t="s">
        <v>1856</v>
      </c>
      <c r="AJ146" s="6">
        <v>0</v>
      </c>
      <c r="AK146" s="6">
        <v>0</v>
      </c>
      <c r="AL146" s="12" t="s">
        <v>1857</v>
      </c>
      <c r="AM146" s="4" t="s">
        <v>1787</v>
      </c>
      <c r="AN146" s="12" t="s">
        <v>1857</v>
      </c>
      <c r="AO146" s="4">
        <v>0</v>
      </c>
      <c r="AP146" s="4">
        <v>0</v>
      </c>
      <c r="AQ146" s="866" t="s">
        <v>1858</v>
      </c>
      <c r="AR146" s="4" t="s">
        <v>1790</v>
      </c>
      <c r="AS146" s="4" t="s">
        <v>1859</v>
      </c>
      <c r="AT146" s="6">
        <v>0</v>
      </c>
      <c r="AU146" s="6">
        <v>0</v>
      </c>
      <c r="AV146" s="6">
        <v>0</v>
      </c>
      <c r="AW146" s="34"/>
      <c r="AX146" s="34"/>
      <c r="AY146" s="701" t="s">
        <v>183</v>
      </c>
      <c r="AZ146" s="298">
        <v>1</v>
      </c>
      <c r="BA146" s="626" t="s">
        <v>183</v>
      </c>
      <c r="BB146" s="626">
        <v>1</v>
      </c>
      <c r="BC146" s="882">
        <v>1</v>
      </c>
      <c r="BD146" s="821">
        <f t="shared" si="9"/>
        <v>0.5</v>
      </c>
      <c r="BE146" s="7"/>
      <c r="BF146" s="7"/>
      <c r="BG146" s="7"/>
      <c r="BH146" s="7"/>
      <c r="BI146" s="183"/>
      <c r="BJ146" s="4"/>
      <c r="BK146" s="803"/>
      <c r="BL146" s="803"/>
      <c r="BM146" s="803"/>
      <c r="BN146" s="912"/>
    </row>
    <row r="147" spans="1:66" s="470" customFormat="1" ht="33" hidden="1" customHeight="1" x14ac:dyDescent="0.25">
      <c r="A147" s="5">
        <v>108</v>
      </c>
      <c r="B147" s="906" t="s">
        <v>1860</v>
      </c>
      <c r="C147" s="517" t="s">
        <v>247</v>
      </c>
      <c r="D147" s="6" t="s">
        <v>70</v>
      </c>
      <c r="E147" s="4" t="s">
        <v>71</v>
      </c>
      <c r="F147" s="4" t="s">
        <v>72</v>
      </c>
      <c r="G147" s="4" t="s">
        <v>73</v>
      </c>
      <c r="H147" s="4" t="s">
        <v>74</v>
      </c>
      <c r="I147" s="4" t="s">
        <v>75</v>
      </c>
      <c r="J147" s="4" t="s">
        <v>101</v>
      </c>
      <c r="K147" s="4" t="s">
        <v>155</v>
      </c>
      <c r="L147" s="4" t="s">
        <v>1861</v>
      </c>
      <c r="M147" s="20">
        <v>0</v>
      </c>
      <c r="N147" s="4" t="s">
        <v>1862</v>
      </c>
      <c r="O147" s="4" t="s">
        <v>1863</v>
      </c>
      <c r="P147" s="517" t="s">
        <v>124</v>
      </c>
      <c r="Q147" s="4" t="s">
        <v>1864</v>
      </c>
      <c r="R147" s="517" t="s">
        <v>83</v>
      </c>
      <c r="S147" s="518" t="s">
        <v>175</v>
      </c>
      <c r="T147" s="519" t="s">
        <v>85</v>
      </c>
      <c r="U147" s="15">
        <v>0.22</v>
      </c>
      <c r="V147" s="20">
        <v>0.22</v>
      </c>
      <c r="W147" s="20">
        <v>0.22</v>
      </c>
      <c r="X147" s="20">
        <v>0.34</v>
      </c>
      <c r="Y147" s="558">
        <v>1</v>
      </c>
      <c r="Z147" s="555">
        <v>5.5E-2</v>
      </c>
      <c r="AA147" s="547">
        <v>0.25</v>
      </c>
      <c r="AB147" s="4" t="s">
        <v>1865</v>
      </c>
      <c r="AC147" s="23" t="s">
        <v>1866</v>
      </c>
      <c r="AD147" s="735" t="s">
        <v>1867</v>
      </c>
      <c r="AE147" s="533">
        <v>5.5E-2</v>
      </c>
      <c r="AF147" s="547">
        <v>0.25</v>
      </c>
      <c r="AG147" s="698" t="s">
        <v>1868</v>
      </c>
      <c r="AH147" s="698" t="s">
        <v>1869</v>
      </c>
      <c r="AI147" s="698" t="s">
        <v>1870</v>
      </c>
      <c r="AJ147" s="350">
        <v>8.2500000000000004E-2</v>
      </c>
      <c r="AK147" s="20">
        <f>AJ147/W147</f>
        <v>0.375</v>
      </c>
      <c r="AL147" s="403" t="s">
        <v>1871</v>
      </c>
      <c r="AM147" s="4" t="s">
        <v>1872</v>
      </c>
      <c r="AN147" s="4" t="s">
        <v>1873</v>
      </c>
      <c r="AO147" s="700">
        <v>2.75E-2</v>
      </c>
      <c r="AP147" s="700">
        <f t="shared" ref="AP147:AP156" si="10">+AO147/W147</f>
        <v>0.125</v>
      </c>
      <c r="AQ147" s="12" t="s">
        <v>1874</v>
      </c>
      <c r="AR147" s="4" t="s">
        <v>1872</v>
      </c>
      <c r="AS147" s="4" t="s">
        <v>1875</v>
      </c>
      <c r="AT147" s="533">
        <f>+Z147+AE147+AJ147+AO147</f>
        <v>0.22</v>
      </c>
      <c r="AU147" s="547">
        <f>+AT147/W147</f>
        <v>1</v>
      </c>
      <c r="AV147" s="6">
        <v>0</v>
      </c>
      <c r="AW147" s="34"/>
      <c r="AX147" s="34"/>
      <c r="AY147" s="699">
        <v>0.22</v>
      </c>
      <c r="AZ147" s="69">
        <v>0.22</v>
      </c>
      <c r="BA147" s="836">
        <v>0.22220000000000001</v>
      </c>
      <c r="BB147" s="836">
        <v>0.44440000000000002</v>
      </c>
      <c r="BC147" s="886">
        <v>0.66439999999999999</v>
      </c>
      <c r="BD147" s="835">
        <f t="shared" si="9"/>
        <v>0.66439999999999999</v>
      </c>
      <c r="BE147" s="7"/>
      <c r="BF147" s="7"/>
      <c r="BG147" s="7"/>
      <c r="BH147" s="7"/>
      <c r="BI147" s="183"/>
      <c r="BJ147" s="4"/>
      <c r="BK147" s="803"/>
      <c r="BL147" s="803"/>
      <c r="BM147" s="803"/>
      <c r="BN147" s="912"/>
    </row>
    <row r="148" spans="1:66" s="470" customFormat="1" ht="33" hidden="1" customHeight="1" x14ac:dyDescent="0.25">
      <c r="A148" s="5">
        <v>109</v>
      </c>
      <c r="B148" s="906" t="s">
        <v>1860</v>
      </c>
      <c r="C148" s="517" t="s">
        <v>247</v>
      </c>
      <c r="D148" s="6" t="s">
        <v>70</v>
      </c>
      <c r="E148" s="4" t="s">
        <v>100</v>
      </c>
      <c r="F148" s="4" t="s">
        <v>72</v>
      </c>
      <c r="G148" s="4" t="s">
        <v>73</v>
      </c>
      <c r="H148" s="4" t="s">
        <v>74</v>
      </c>
      <c r="I148" s="4" t="s">
        <v>75</v>
      </c>
      <c r="J148" s="4" t="s">
        <v>101</v>
      </c>
      <c r="K148" s="4" t="s">
        <v>155</v>
      </c>
      <c r="L148" s="4" t="s">
        <v>1876</v>
      </c>
      <c r="M148" s="6">
        <v>7</v>
      </c>
      <c r="N148" s="4" t="s">
        <v>1877</v>
      </c>
      <c r="O148" s="4" t="s">
        <v>1878</v>
      </c>
      <c r="P148" s="517" t="s">
        <v>124</v>
      </c>
      <c r="Q148" s="4" t="s">
        <v>1879</v>
      </c>
      <c r="R148" s="517" t="s">
        <v>174</v>
      </c>
      <c r="S148" s="518" t="s">
        <v>175</v>
      </c>
      <c r="T148" s="519" t="s">
        <v>127</v>
      </c>
      <c r="U148" s="16">
        <v>1</v>
      </c>
      <c r="V148" s="6">
        <v>2</v>
      </c>
      <c r="W148" s="6">
        <v>1</v>
      </c>
      <c r="X148" s="6">
        <v>1</v>
      </c>
      <c r="Y148" s="607">
        <f>SUM(U148:X148)</f>
        <v>5</v>
      </c>
      <c r="Z148" s="333"/>
      <c r="AA148" s="20"/>
      <c r="AB148" s="4" t="s">
        <v>1880</v>
      </c>
      <c r="AC148" s="23" t="s">
        <v>1866</v>
      </c>
      <c r="AD148" s="736" t="s">
        <v>1881</v>
      </c>
      <c r="AE148" s="6"/>
      <c r="AF148" s="6"/>
      <c r="AG148" s="698" t="s">
        <v>1882</v>
      </c>
      <c r="AH148" s="698" t="s">
        <v>1869</v>
      </c>
      <c r="AI148" s="698" t="s">
        <v>1881</v>
      </c>
      <c r="AJ148" s="6"/>
      <c r="AK148" s="6"/>
      <c r="AL148" s="403" t="s">
        <v>1883</v>
      </c>
      <c r="AM148" s="4" t="s">
        <v>1872</v>
      </c>
      <c r="AN148" s="4" t="s">
        <v>1884</v>
      </c>
      <c r="AO148" s="4">
        <v>1</v>
      </c>
      <c r="AP148" s="700">
        <f t="shared" si="10"/>
        <v>1</v>
      </c>
      <c r="AQ148" s="12" t="s">
        <v>1885</v>
      </c>
      <c r="AR148" s="4" t="s">
        <v>1872</v>
      </c>
      <c r="AS148" s="4" t="s">
        <v>1886</v>
      </c>
      <c r="AT148" s="6">
        <v>1</v>
      </c>
      <c r="AU148" s="551">
        <v>1</v>
      </c>
      <c r="AV148" s="6">
        <v>0</v>
      </c>
      <c r="AW148" s="34"/>
      <c r="AX148" s="34"/>
      <c r="AY148" s="701">
        <v>1</v>
      </c>
      <c r="AZ148" s="68">
        <v>2</v>
      </c>
      <c r="BA148" s="626">
        <v>1</v>
      </c>
      <c r="BB148" s="626">
        <v>0.5</v>
      </c>
      <c r="BC148" s="882">
        <v>4</v>
      </c>
      <c r="BD148" s="835">
        <f t="shared" si="9"/>
        <v>0.8</v>
      </c>
      <c r="BE148" s="7"/>
      <c r="BF148" s="7"/>
      <c r="BG148" s="7"/>
      <c r="BH148" s="7"/>
      <c r="BI148" s="183"/>
      <c r="BJ148" s="4"/>
      <c r="BK148" s="803"/>
      <c r="BL148" s="803"/>
      <c r="BM148" s="803"/>
      <c r="BN148" s="912"/>
    </row>
    <row r="149" spans="1:66" s="470" customFormat="1" ht="33" hidden="1" customHeight="1" x14ac:dyDescent="0.25">
      <c r="A149" s="5">
        <v>110</v>
      </c>
      <c r="B149" s="906" t="s">
        <v>1860</v>
      </c>
      <c r="C149" s="517" t="s">
        <v>247</v>
      </c>
      <c r="D149" s="6" t="s">
        <v>70</v>
      </c>
      <c r="E149" s="4" t="s">
        <v>100</v>
      </c>
      <c r="F149" s="4" t="s">
        <v>72</v>
      </c>
      <c r="G149" s="4" t="s">
        <v>73</v>
      </c>
      <c r="H149" s="4" t="s">
        <v>74</v>
      </c>
      <c r="I149" s="4" t="s">
        <v>75</v>
      </c>
      <c r="J149" s="4" t="s">
        <v>101</v>
      </c>
      <c r="K149" s="4" t="s">
        <v>155</v>
      </c>
      <c r="L149" s="4" t="s">
        <v>1887</v>
      </c>
      <c r="M149" s="6">
        <v>29</v>
      </c>
      <c r="N149" s="4" t="s">
        <v>1888</v>
      </c>
      <c r="O149" s="4" t="s">
        <v>1889</v>
      </c>
      <c r="P149" s="517" t="s">
        <v>124</v>
      </c>
      <c r="Q149" s="4" t="s">
        <v>1890</v>
      </c>
      <c r="R149" s="517" t="s">
        <v>174</v>
      </c>
      <c r="S149" s="518" t="s">
        <v>175</v>
      </c>
      <c r="T149" s="519" t="s">
        <v>85</v>
      </c>
      <c r="U149" s="16">
        <v>43</v>
      </c>
      <c r="V149" s="6">
        <v>159</v>
      </c>
      <c r="W149" s="6">
        <v>45</v>
      </c>
      <c r="X149" s="6">
        <v>50</v>
      </c>
      <c r="Y149" s="607">
        <f>SUM(U149:X149)</f>
        <v>297</v>
      </c>
      <c r="Z149" s="333">
        <v>11</v>
      </c>
      <c r="AA149" s="20">
        <v>0.24444444444444444</v>
      </c>
      <c r="AB149" s="4" t="s">
        <v>1891</v>
      </c>
      <c r="AC149" s="23" t="s">
        <v>1866</v>
      </c>
      <c r="AD149" s="736" t="s">
        <v>1892</v>
      </c>
      <c r="AE149" s="6">
        <v>15</v>
      </c>
      <c r="AF149" s="350">
        <v>0.33329999999999999</v>
      </c>
      <c r="AG149" s="698" t="s">
        <v>1893</v>
      </c>
      <c r="AH149" s="698" t="s">
        <v>1869</v>
      </c>
      <c r="AI149" s="698" t="s">
        <v>1894</v>
      </c>
      <c r="AJ149" s="6">
        <v>8</v>
      </c>
      <c r="AK149" s="20">
        <f t="shared" ref="AK149:AK156" si="11">AJ149/W149</f>
        <v>0.17777777777777778</v>
      </c>
      <c r="AL149" s="403" t="s">
        <v>1895</v>
      </c>
      <c r="AM149" s="4" t="s">
        <v>1872</v>
      </c>
      <c r="AN149" s="4" t="s">
        <v>1896</v>
      </c>
      <c r="AO149" s="4">
        <v>11</v>
      </c>
      <c r="AP149" s="700">
        <f t="shared" si="10"/>
        <v>0.24444444444444444</v>
      </c>
      <c r="AQ149" s="12" t="s">
        <v>1897</v>
      </c>
      <c r="AR149" s="4" t="s">
        <v>1872</v>
      </c>
      <c r="AS149" s="4" t="s">
        <v>1898</v>
      </c>
      <c r="AT149" s="630">
        <f>+Z149+AE149+AJ149+AO149</f>
        <v>45</v>
      </c>
      <c r="AU149" s="669">
        <f>+AT149/W149</f>
        <v>1</v>
      </c>
      <c r="AV149" s="6">
        <v>0</v>
      </c>
      <c r="AW149" s="34"/>
      <c r="AX149" s="34"/>
      <c r="AY149" s="701">
        <v>43</v>
      </c>
      <c r="AZ149" s="68">
        <v>159</v>
      </c>
      <c r="BA149" s="626">
        <v>1.2285714285714286</v>
      </c>
      <c r="BB149" s="626">
        <v>3.7749999999999999</v>
      </c>
      <c r="BC149" s="882">
        <v>247</v>
      </c>
      <c r="BD149" s="835">
        <f t="shared" si="9"/>
        <v>0.83164983164983164</v>
      </c>
      <c r="BE149" s="7"/>
      <c r="BF149" s="7"/>
      <c r="BG149" s="7"/>
      <c r="BH149" s="7"/>
      <c r="BI149" s="183"/>
      <c r="BJ149" s="4"/>
      <c r="BK149" s="803"/>
      <c r="BL149" s="803"/>
      <c r="BM149" s="803"/>
      <c r="BN149" s="912"/>
    </row>
    <row r="150" spans="1:66" s="470" customFormat="1" ht="33" hidden="1" customHeight="1" x14ac:dyDescent="0.25">
      <c r="A150" s="5">
        <v>111</v>
      </c>
      <c r="B150" s="906" t="s">
        <v>1860</v>
      </c>
      <c r="C150" s="517" t="s">
        <v>247</v>
      </c>
      <c r="D150" s="6" t="s">
        <v>70</v>
      </c>
      <c r="E150" s="4" t="s">
        <v>71</v>
      </c>
      <c r="F150" s="4" t="s">
        <v>72</v>
      </c>
      <c r="G150" s="4" t="s">
        <v>73</v>
      </c>
      <c r="H150" s="4" t="s">
        <v>74</v>
      </c>
      <c r="I150" s="4" t="s">
        <v>75</v>
      </c>
      <c r="J150" s="4" t="s">
        <v>101</v>
      </c>
      <c r="K150" s="4" t="s">
        <v>354</v>
      </c>
      <c r="L150" s="4" t="s">
        <v>1899</v>
      </c>
      <c r="M150" s="20">
        <v>0</v>
      </c>
      <c r="N150" s="4" t="s">
        <v>1900</v>
      </c>
      <c r="O150" s="4" t="s">
        <v>1901</v>
      </c>
      <c r="P150" s="517" t="s">
        <v>124</v>
      </c>
      <c r="Q150" s="4" t="s">
        <v>1902</v>
      </c>
      <c r="R150" s="517" t="s">
        <v>83</v>
      </c>
      <c r="S150" s="518" t="s">
        <v>84</v>
      </c>
      <c r="T150" s="519" t="s">
        <v>85</v>
      </c>
      <c r="U150" s="837">
        <v>0.9</v>
      </c>
      <c r="V150" s="20">
        <v>0.95</v>
      </c>
      <c r="W150" s="20">
        <v>1</v>
      </c>
      <c r="X150" s="20">
        <v>1</v>
      </c>
      <c r="Y150" s="558">
        <v>1</v>
      </c>
      <c r="Z150" s="647">
        <v>0</v>
      </c>
      <c r="AA150" s="20">
        <v>0</v>
      </c>
      <c r="AB150" s="4" t="s">
        <v>1903</v>
      </c>
      <c r="AC150" s="23" t="s">
        <v>1866</v>
      </c>
      <c r="AD150" s="736" t="s">
        <v>1904</v>
      </c>
      <c r="AE150" s="533">
        <v>0.82520000000000004</v>
      </c>
      <c r="AF150" s="560">
        <v>1.1000000000000001</v>
      </c>
      <c r="AG150" s="698" t="s">
        <v>1905</v>
      </c>
      <c r="AH150" s="698" t="s">
        <v>1869</v>
      </c>
      <c r="AI150" s="698" t="s">
        <v>1906</v>
      </c>
      <c r="AJ150" s="350">
        <v>0.83250000000000002</v>
      </c>
      <c r="AK150" s="20">
        <f t="shared" si="11"/>
        <v>0.83250000000000002</v>
      </c>
      <c r="AL150" s="403" t="s">
        <v>1907</v>
      </c>
      <c r="AM150" s="4" t="s">
        <v>1872</v>
      </c>
      <c r="AN150" s="4" t="s">
        <v>1908</v>
      </c>
      <c r="AO150" s="700">
        <v>0.84309999999999996</v>
      </c>
      <c r="AP150" s="700">
        <f t="shared" si="10"/>
        <v>0.84309999999999996</v>
      </c>
      <c r="AQ150" s="12" t="s">
        <v>1909</v>
      </c>
      <c r="AR150" s="4" t="s">
        <v>1872</v>
      </c>
      <c r="AS150" s="4" t="s">
        <v>1910</v>
      </c>
      <c r="AT150" s="533">
        <v>0.84309999999999996</v>
      </c>
      <c r="AU150" s="560">
        <f>+AT150/W150</f>
        <v>0.84309999999999996</v>
      </c>
      <c r="AV150" s="6">
        <v>0</v>
      </c>
      <c r="AW150" s="34"/>
      <c r="AX150" s="34"/>
      <c r="AY150" s="701">
        <v>0</v>
      </c>
      <c r="AZ150" s="69">
        <v>0.89</v>
      </c>
      <c r="BA150" s="626"/>
      <c r="BB150" s="626">
        <v>1.4833333333333334</v>
      </c>
      <c r="BC150" s="886">
        <v>0.84309999999999996</v>
      </c>
      <c r="BD150" s="835">
        <f t="shared" si="9"/>
        <v>0.84309999999999996</v>
      </c>
      <c r="BE150" s="7"/>
      <c r="BF150" s="7"/>
      <c r="BG150" s="7"/>
      <c r="BH150" s="7"/>
      <c r="BI150" s="183"/>
      <c r="BJ150" s="4"/>
      <c r="BK150" s="803"/>
      <c r="BL150" s="803"/>
      <c r="BM150" s="803"/>
      <c r="BN150" s="912"/>
    </row>
    <row r="151" spans="1:66" s="470" customFormat="1" ht="33" hidden="1" customHeight="1" x14ac:dyDescent="0.25">
      <c r="A151" s="5">
        <v>112</v>
      </c>
      <c r="B151" s="906" t="s">
        <v>1860</v>
      </c>
      <c r="C151" s="517" t="s">
        <v>247</v>
      </c>
      <c r="D151" s="6" t="s">
        <v>70</v>
      </c>
      <c r="E151" s="4" t="s">
        <v>71</v>
      </c>
      <c r="F151" s="4" t="s">
        <v>72</v>
      </c>
      <c r="G151" s="4" t="s">
        <v>73</v>
      </c>
      <c r="H151" s="4" t="s">
        <v>1450</v>
      </c>
      <c r="I151" s="4" t="s">
        <v>75</v>
      </c>
      <c r="J151" s="4" t="s">
        <v>226</v>
      </c>
      <c r="K151" s="4" t="s">
        <v>77</v>
      </c>
      <c r="L151" s="4" t="s">
        <v>1911</v>
      </c>
      <c r="M151" s="6">
        <v>3</v>
      </c>
      <c r="N151" s="4" t="s">
        <v>1912</v>
      </c>
      <c r="O151" s="4" t="s">
        <v>1913</v>
      </c>
      <c r="P151" s="517" t="s">
        <v>124</v>
      </c>
      <c r="Q151" s="4" t="s">
        <v>1914</v>
      </c>
      <c r="R151" s="517" t="s">
        <v>174</v>
      </c>
      <c r="S151" s="518" t="s">
        <v>175</v>
      </c>
      <c r="T151" s="519" t="s">
        <v>85</v>
      </c>
      <c r="U151" s="16">
        <v>1</v>
      </c>
      <c r="V151" s="6">
        <v>2</v>
      </c>
      <c r="W151" s="6">
        <v>3</v>
      </c>
      <c r="X151" s="6">
        <v>1</v>
      </c>
      <c r="Y151" s="607">
        <f t="shared" ref="Y151:Y152" si="12">SUM(U151:X151)</f>
        <v>7</v>
      </c>
      <c r="Z151" s="333">
        <v>0</v>
      </c>
      <c r="AA151" s="20">
        <v>0</v>
      </c>
      <c r="AB151" s="4" t="s">
        <v>1915</v>
      </c>
      <c r="AC151" s="23" t="s">
        <v>1866</v>
      </c>
      <c r="AD151" s="735" t="s">
        <v>1916</v>
      </c>
      <c r="AE151" s="6">
        <v>0</v>
      </c>
      <c r="AF151" s="350">
        <v>0</v>
      </c>
      <c r="AG151" s="698" t="s">
        <v>1917</v>
      </c>
      <c r="AH151" s="698" t="s">
        <v>1869</v>
      </c>
      <c r="AI151" s="698" t="s">
        <v>1918</v>
      </c>
      <c r="AJ151" s="6">
        <v>1</v>
      </c>
      <c r="AK151" s="350">
        <f t="shared" si="11"/>
        <v>0.33333333333333331</v>
      </c>
      <c r="AL151" s="403" t="s">
        <v>1919</v>
      </c>
      <c r="AM151" s="4" t="s">
        <v>1872</v>
      </c>
      <c r="AN151" s="4" t="s">
        <v>1920</v>
      </c>
      <c r="AO151" s="4">
        <v>2</v>
      </c>
      <c r="AP151" s="700">
        <f t="shared" si="10"/>
        <v>0.66666666666666663</v>
      </c>
      <c r="AQ151" s="12" t="s">
        <v>1921</v>
      </c>
      <c r="AR151" s="4" t="s">
        <v>1872</v>
      </c>
      <c r="AS151" s="4" t="s">
        <v>1922</v>
      </c>
      <c r="AT151" s="562">
        <f>+Z151+AE151+AJ151+AO151</f>
        <v>3</v>
      </c>
      <c r="AU151" s="563">
        <f>+AT151/W151</f>
        <v>1</v>
      </c>
      <c r="AV151" s="6">
        <v>0</v>
      </c>
      <c r="AW151" s="34"/>
      <c r="AX151" s="34"/>
      <c r="AY151" s="701">
        <v>1</v>
      </c>
      <c r="AZ151" s="701">
        <v>2</v>
      </c>
      <c r="BA151" s="626">
        <v>1</v>
      </c>
      <c r="BB151" s="626">
        <v>1</v>
      </c>
      <c r="BC151" s="882">
        <v>6</v>
      </c>
      <c r="BD151" s="835">
        <f t="shared" si="9"/>
        <v>0.8571428571428571</v>
      </c>
      <c r="BE151" s="7"/>
      <c r="BF151" s="7"/>
      <c r="BG151" s="7"/>
      <c r="BH151" s="7"/>
      <c r="BI151" s="183"/>
      <c r="BJ151" s="4"/>
      <c r="BK151" s="803"/>
      <c r="BL151" s="803"/>
      <c r="BM151" s="803"/>
      <c r="BN151" s="912"/>
    </row>
    <row r="152" spans="1:66" s="470" customFormat="1" ht="33" hidden="1" customHeight="1" x14ac:dyDescent="0.25">
      <c r="A152" s="5">
        <v>113</v>
      </c>
      <c r="B152" s="906" t="s">
        <v>1860</v>
      </c>
      <c r="C152" s="517" t="s">
        <v>247</v>
      </c>
      <c r="D152" s="6" t="s">
        <v>70</v>
      </c>
      <c r="E152" s="4" t="s">
        <v>100</v>
      </c>
      <c r="F152" s="4" t="s">
        <v>72</v>
      </c>
      <c r="G152" s="4" t="s">
        <v>73</v>
      </c>
      <c r="H152" s="4" t="s">
        <v>1450</v>
      </c>
      <c r="I152" s="4" t="s">
        <v>153</v>
      </c>
      <c r="J152" s="4" t="s">
        <v>154</v>
      </c>
      <c r="K152" s="4" t="s">
        <v>102</v>
      </c>
      <c r="L152" s="4" t="s">
        <v>1923</v>
      </c>
      <c r="M152" s="17">
        <v>0</v>
      </c>
      <c r="N152" s="4" t="s">
        <v>1924</v>
      </c>
      <c r="O152" s="4" t="s">
        <v>1925</v>
      </c>
      <c r="P152" s="517" t="s">
        <v>124</v>
      </c>
      <c r="Q152" s="4" t="s">
        <v>1926</v>
      </c>
      <c r="R152" s="517" t="s">
        <v>174</v>
      </c>
      <c r="S152" s="518" t="s">
        <v>175</v>
      </c>
      <c r="T152" s="519" t="s">
        <v>85</v>
      </c>
      <c r="U152" s="35">
        <v>2</v>
      </c>
      <c r="V152" s="21">
        <v>8</v>
      </c>
      <c r="W152" s="21">
        <v>8</v>
      </c>
      <c r="X152" s="21">
        <v>2</v>
      </c>
      <c r="Y152" s="607">
        <f t="shared" si="12"/>
        <v>20</v>
      </c>
      <c r="Z152" s="333">
        <v>4</v>
      </c>
      <c r="AA152" s="20">
        <v>0.5</v>
      </c>
      <c r="AB152" s="4" t="s">
        <v>1927</v>
      </c>
      <c r="AC152" s="23" t="s">
        <v>1866</v>
      </c>
      <c r="AD152" s="736" t="s">
        <v>1928</v>
      </c>
      <c r="AE152" s="6">
        <v>6</v>
      </c>
      <c r="AF152" s="350">
        <f>+AE152/Z152</f>
        <v>1.5</v>
      </c>
      <c r="AG152" s="698" t="s">
        <v>1929</v>
      </c>
      <c r="AH152" s="698" t="s">
        <v>1869</v>
      </c>
      <c r="AI152" s="698" t="s">
        <v>1930</v>
      </c>
      <c r="AJ152" s="6">
        <v>6.8</v>
      </c>
      <c r="AK152" s="20">
        <f t="shared" si="11"/>
        <v>0.85</v>
      </c>
      <c r="AL152" s="12" t="s">
        <v>1931</v>
      </c>
      <c r="AM152" s="4" t="s">
        <v>1872</v>
      </c>
      <c r="AN152" s="4" t="s">
        <v>1932</v>
      </c>
      <c r="AO152" s="4">
        <v>7</v>
      </c>
      <c r="AP152" s="700">
        <f t="shared" si="10"/>
        <v>0.875</v>
      </c>
      <c r="AQ152" s="12" t="s">
        <v>1933</v>
      </c>
      <c r="AR152" s="4" t="s">
        <v>1872</v>
      </c>
      <c r="AS152" s="4" t="s">
        <v>1934</v>
      </c>
      <c r="AT152" s="562">
        <v>7</v>
      </c>
      <c r="AU152" s="563">
        <f>+AT152/W152</f>
        <v>0.875</v>
      </c>
      <c r="AV152" s="6">
        <v>0</v>
      </c>
      <c r="AW152" s="34"/>
      <c r="AX152" s="34"/>
      <c r="AY152" s="701">
        <v>2</v>
      </c>
      <c r="AZ152" s="68">
        <v>8</v>
      </c>
      <c r="BA152" s="626">
        <v>1</v>
      </c>
      <c r="BB152" s="626">
        <v>1</v>
      </c>
      <c r="BC152" s="882">
        <v>17</v>
      </c>
      <c r="BD152" s="835">
        <f t="shared" si="9"/>
        <v>0.85</v>
      </c>
      <c r="BE152" s="7"/>
      <c r="BF152" s="7"/>
      <c r="BG152" s="7"/>
      <c r="BH152" s="7"/>
      <c r="BI152" s="183"/>
      <c r="BJ152" s="4"/>
      <c r="BK152" s="803"/>
      <c r="BL152" s="803"/>
      <c r="BM152" s="803"/>
      <c r="BN152" s="912"/>
    </row>
    <row r="153" spans="1:66" s="470" customFormat="1" ht="33" hidden="1" customHeight="1" x14ac:dyDescent="0.25">
      <c r="A153" s="5">
        <v>114</v>
      </c>
      <c r="B153" s="906" t="s">
        <v>1860</v>
      </c>
      <c r="C153" s="517" t="s">
        <v>247</v>
      </c>
      <c r="D153" s="6" t="s">
        <v>70</v>
      </c>
      <c r="E153" s="4" t="s">
        <v>71</v>
      </c>
      <c r="F153" s="4" t="s">
        <v>72</v>
      </c>
      <c r="G153" s="4" t="s">
        <v>73</v>
      </c>
      <c r="H153" s="4" t="s">
        <v>1450</v>
      </c>
      <c r="I153" s="4" t="s">
        <v>75</v>
      </c>
      <c r="J153" s="4" t="s">
        <v>1040</v>
      </c>
      <c r="K153" s="4" t="s">
        <v>102</v>
      </c>
      <c r="L153" s="4" t="s">
        <v>1887</v>
      </c>
      <c r="M153" s="21">
        <v>0</v>
      </c>
      <c r="N153" s="4" t="s">
        <v>1935</v>
      </c>
      <c r="O153" s="4" t="s">
        <v>1936</v>
      </c>
      <c r="P153" s="517" t="s">
        <v>81</v>
      </c>
      <c r="Q153" s="4" t="s">
        <v>1937</v>
      </c>
      <c r="R153" s="517" t="s">
        <v>83</v>
      </c>
      <c r="S153" s="518" t="s">
        <v>84</v>
      </c>
      <c r="T153" s="519" t="s">
        <v>85</v>
      </c>
      <c r="U153" s="15">
        <v>0.25</v>
      </c>
      <c r="V153" s="20">
        <v>0.5</v>
      </c>
      <c r="W153" s="20">
        <v>0.75</v>
      </c>
      <c r="X153" s="20">
        <v>1</v>
      </c>
      <c r="Y153" s="558">
        <f>X153</f>
        <v>1</v>
      </c>
      <c r="Z153" s="230">
        <v>0.85</v>
      </c>
      <c r="AA153" s="20">
        <v>1.1333333333333333</v>
      </c>
      <c r="AB153" s="4" t="s">
        <v>1938</v>
      </c>
      <c r="AC153" s="23" t="s">
        <v>1866</v>
      </c>
      <c r="AD153" s="736" t="s">
        <v>1939</v>
      </c>
      <c r="AE153" s="20">
        <v>0.85</v>
      </c>
      <c r="AF153" s="350">
        <f>+AE153/Z153</f>
        <v>1</v>
      </c>
      <c r="AG153" s="698" t="s">
        <v>1940</v>
      </c>
      <c r="AH153" s="698" t="s">
        <v>1869</v>
      </c>
      <c r="AI153" s="698" t="s">
        <v>1941</v>
      </c>
      <c r="AJ153" s="20">
        <v>0.85</v>
      </c>
      <c r="AK153" s="20">
        <f t="shared" si="11"/>
        <v>1.1333333333333333</v>
      </c>
      <c r="AL153" s="12" t="s">
        <v>1942</v>
      </c>
      <c r="AM153" s="4" t="s">
        <v>1872</v>
      </c>
      <c r="AN153" s="4" t="s">
        <v>1943</v>
      </c>
      <c r="AO153" s="12">
        <v>0.95</v>
      </c>
      <c r="AP153" s="700">
        <f t="shared" si="10"/>
        <v>1.2666666666666666</v>
      </c>
      <c r="AQ153" s="12" t="s">
        <v>1944</v>
      </c>
      <c r="AR153" s="4" t="s">
        <v>1872</v>
      </c>
      <c r="AS153" s="4" t="s">
        <v>1945</v>
      </c>
      <c r="AT153" s="632">
        <v>0.95</v>
      </c>
      <c r="AU153" s="563">
        <f>+AT153/W153</f>
        <v>1.2666666666666666</v>
      </c>
      <c r="AV153" s="6">
        <v>0</v>
      </c>
      <c r="AW153" s="34"/>
      <c r="AX153" s="34"/>
      <c r="AY153" s="699">
        <v>0.25</v>
      </c>
      <c r="AZ153" s="69">
        <v>0.5</v>
      </c>
      <c r="BA153" s="626">
        <v>1</v>
      </c>
      <c r="BB153" s="626">
        <v>1</v>
      </c>
      <c r="BC153" s="881">
        <v>0.95</v>
      </c>
      <c r="BD153" s="835">
        <f t="shared" si="9"/>
        <v>0.95</v>
      </c>
      <c r="BE153" s="7"/>
      <c r="BF153" s="7"/>
      <c r="BG153" s="7"/>
      <c r="BH153" s="7"/>
      <c r="BI153" s="183"/>
      <c r="BJ153" s="4"/>
      <c r="BK153" s="803"/>
      <c r="BL153" s="803"/>
      <c r="BM153" s="803"/>
      <c r="BN153" s="912"/>
    </row>
    <row r="154" spans="1:66" s="470" customFormat="1" ht="33" hidden="1" customHeight="1" x14ac:dyDescent="0.25">
      <c r="A154" s="5">
        <v>115</v>
      </c>
      <c r="B154" s="906" t="s">
        <v>1860</v>
      </c>
      <c r="C154" s="517" t="s">
        <v>247</v>
      </c>
      <c r="D154" s="6" t="s">
        <v>70</v>
      </c>
      <c r="E154" s="4" t="s">
        <v>71</v>
      </c>
      <c r="F154" s="4" t="s">
        <v>72</v>
      </c>
      <c r="G154" s="4" t="s">
        <v>73</v>
      </c>
      <c r="H154" s="4" t="s">
        <v>1450</v>
      </c>
      <c r="I154" s="4" t="s">
        <v>75</v>
      </c>
      <c r="J154" s="4" t="s">
        <v>101</v>
      </c>
      <c r="K154" s="4" t="s">
        <v>102</v>
      </c>
      <c r="L154" s="4" t="s">
        <v>1946</v>
      </c>
      <c r="M154" s="20">
        <v>0</v>
      </c>
      <c r="N154" s="4" t="s">
        <v>1947</v>
      </c>
      <c r="O154" s="4" t="s">
        <v>1948</v>
      </c>
      <c r="P154" s="517" t="s">
        <v>81</v>
      </c>
      <c r="Q154" s="4" t="s">
        <v>1949</v>
      </c>
      <c r="R154" s="517" t="s">
        <v>83</v>
      </c>
      <c r="S154" s="518" t="s">
        <v>126</v>
      </c>
      <c r="T154" s="519" t="s">
        <v>85</v>
      </c>
      <c r="U154" s="15">
        <v>0.8</v>
      </c>
      <c r="V154" s="20">
        <v>1</v>
      </c>
      <c r="W154" s="20">
        <v>1</v>
      </c>
      <c r="X154" s="20">
        <v>1</v>
      </c>
      <c r="Y154" s="558">
        <v>1</v>
      </c>
      <c r="Z154" s="230">
        <v>1</v>
      </c>
      <c r="AA154" s="20">
        <v>1.25</v>
      </c>
      <c r="AB154" s="4" t="s">
        <v>1950</v>
      </c>
      <c r="AC154" s="23" t="s">
        <v>1866</v>
      </c>
      <c r="AD154" s="736" t="s">
        <v>1951</v>
      </c>
      <c r="AE154" s="20">
        <v>1</v>
      </c>
      <c r="AF154" s="20">
        <f>+AE154/Z154</f>
        <v>1</v>
      </c>
      <c r="AG154" s="698" t="s">
        <v>1952</v>
      </c>
      <c r="AH154" s="698" t="s">
        <v>1869</v>
      </c>
      <c r="AI154" s="698" t="s">
        <v>1951</v>
      </c>
      <c r="AJ154" s="20">
        <v>1</v>
      </c>
      <c r="AK154" s="20">
        <f t="shared" si="11"/>
        <v>1</v>
      </c>
      <c r="AL154" s="12" t="s">
        <v>1953</v>
      </c>
      <c r="AM154" s="4" t="s">
        <v>1872</v>
      </c>
      <c r="AN154" s="4" t="s">
        <v>1954</v>
      </c>
      <c r="AO154" s="12">
        <v>1</v>
      </c>
      <c r="AP154" s="700">
        <f t="shared" si="10"/>
        <v>1</v>
      </c>
      <c r="AQ154" s="12" t="s">
        <v>1955</v>
      </c>
      <c r="AR154" s="4" t="s">
        <v>1872</v>
      </c>
      <c r="AS154" s="4" t="s">
        <v>1956</v>
      </c>
      <c r="AT154" s="632">
        <v>1</v>
      </c>
      <c r="AU154" s="563">
        <v>1</v>
      </c>
      <c r="AV154" s="6">
        <v>0</v>
      </c>
      <c r="AW154" s="34"/>
      <c r="AX154" s="34"/>
      <c r="AY154" s="699">
        <v>0.8</v>
      </c>
      <c r="AZ154" s="69">
        <v>1</v>
      </c>
      <c r="BA154" s="626">
        <v>1</v>
      </c>
      <c r="BB154" s="626">
        <v>1.25</v>
      </c>
      <c r="BC154" s="881">
        <v>1</v>
      </c>
      <c r="BD154" s="821">
        <f t="shared" si="9"/>
        <v>1</v>
      </c>
      <c r="BE154" s="7"/>
      <c r="BF154" s="7"/>
      <c r="BG154" s="7"/>
      <c r="BH154" s="7"/>
      <c r="BI154" s="183"/>
      <c r="BJ154" s="4"/>
      <c r="BK154" s="803"/>
      <c r="BL154" s="803"/>
      <c r="BM154" s="803"/>
      <c r="BN154" s="912"/>
    </row>
    <row r="155" spans="1:66" s="470" customFormat="1" ht="156" hidden="1" customHeight="1" x14ac:dyDescent="0.25">
      <c r="A155" s="5">
        <v>116</v>
      </c>
      <c r="B155" s="906" t="s">
        <v>1860</v>
      </c>
      <c r="C155" s="732" t="s">
        <v>247</v>
      </c>
      <c r="D155" s="6" t="s">
        <v>70</v>
      </c>
      <c r="E155" s="4" t="s">
        <v>100</v>
      </c>
      <c r="F155" s="4" t="s">
        <v>72</v>
      </c>
      <c r="G155" s="4" t="s">
        <v>73</v>
      </c>
      <c r="H155" s="4" t="s">
        <v>74</v>
      </c>
      <c r="I155" s="4" t="s">
        <v>75</v>
      </c>
      <c r="J155" s="4" t="s">
        <v>101</v>
      </c>
      <c r="K155" s="7" t="s">
        <v>120</v>
      </c>
      <c r="L155" s="4" t="s">
        <v>1957</v>
      </c>
      <c r="M155" s="6">
        <v>72</v>
      </c>
      <c r="N155" s="4" t="s">
        <v>1947</v>
      </c>
      <c r="O155" s="4" t="s">
        <v>1958</v>
      </c>
      <c r="P155" s="517" t="s">
        <v>81</v>
      </c>
      <c r="Q155" s="4" t="s">
        <v>1959</v>
      </c>
      <c r="R155" s="517" t="s">
        <v>174</v>
      </c>
      <c r="S155" s="518" t="s">
        <v>175</v>
      </c>
      <c r="T155" s="519" t="s">
        <v>85</v>
      </c>
      <c r="U155" s="22">
        <f>19*4</f>
        <v>76</v>
      </c>
      <c r="V155" s="17">
        <f>20*4</f>
        <v>80</v>
      </c>
      <c r="W155" s="17">
        <f>21*4</f>
        <v>84</v>
      </c>
      <c r="X155" s="17">
        <f>22*4</f>
        <v>88</v>
      </c>
      <c r="Y155" s="607">
        <v>328</v>
      </c>
      <c r="Z155" s="333">
        <v>0</v>
      </c>
      <c r="AA155" s="20">
        <v>0</v>
      </c>
      <c r="AB155" s="788" t="s">
        <v>1960</v>
      </c>
      <c r="AC155" s="23" t="s">
        <v>1866</v>
      </c>
      <c r="AD155" s="735" t="s">
        <v>1916</v>
      </c>
      <c r="AE155" s="6">
        <v>40</v>
      </c>
      <c r="AF155" s="350" t="e">
        <f>+AE155/Z155</f>
        <v>#DIV/0!</v>
      </c>
      <c r="AG155" s="698" t="s">
        <v>1961</v>
      </c>
      <c r="AH155" s="698" t="s">
        <v>1869</v>
      </c>
      <c r="AI155" s="698" t="s">
        <v>1962</v>
      </c>
      <c r="AJ155" s="6">
        <v>0</v>
      </c>
      <c r="AK155" s="20">
        <f t="shared" si="11"/>
        <v>0</v>
      </c>
      <c r="AL155" s="12" t="s">
        <v>1963</v>
      </c>
      <c r="AM155" s="4" t="s">
        <v>1872</v>
      </c>
      <c r="AN155" s="4" t="s">
        <v>1916</v>
      </c>
      <c r="AO155" s="4">
        <v>46</v>
      </c>
      <c r="AP155" s="700">
        <f t="shared" si="10"/>
        <v>0.54761904761904767</v>
      </c>
      <c r="AQ155" s="12" t="s">
        <v>1964</v>
      </c>
      <c r="AR155" s="4" t="s">
        <v>1872</v>
      </c>
      <c r="AS155" s="698" t="s">
        <v>1965</v>
      </c>
      <c r="AT155" s="562">
        <v>86</v>
      </c>
      <c r="AU155" s="563">
        <v>1.0238</v>
      </c>
      <c r="AV155" s="6">
        <v>0</v>
      </c>
      <c r="AW155" s="34"/>
      <c r="AX155" s="34"/>
      <c r="AY155" s="701">
        <v>76</v>
      </c>
      <c r="AZ155" s="68">
        <v>122</v>
      </c>
      <c r="BA155" s="626">
        <v>1</v>
      </c>
      <c r="BB155" s="626">
        <v>1</v>
      </c>
      <c r="BC155" s="882">
        <v>284</v>
      </c>
      <c r="BD155" s="835">
        <f t="shared" si="9"/>
        <v>0.86585365853658536</v>
      </c>
      <c r="BE155" s="7"/>
      <c r="BF155" s="7"/>
      <c r="BG155" s="7"/>
      <c r="BH155" s="7"/>
      <c r="BI155" s="183"/>
      <c r="BJ155" s="4"/>
      <c r="BK155" s="803"/>
      <c r="BL155" s="803"/>
      <c r="BM155" s="803"/>
      <c r="BN155" s="912"/>
    </row>
    <row r="156" spans="1:66" s="470" customFormat="1" ht="1.5" hidden="1" customHeight="1" thickBot="1" x14ac:dyDescent="0.3">
      <c r="A156" s="633">
        <v>117</v>
      </c>
      <c r="B156" s="909" t="s">
        <v>1860</v>
      </c>
      <c r="C156" s="789" t="s">
        <v>247</v>
      </c>
      <c r="D156" s="790" t="s">
        <v>70</v>
      </c>
      <c r="E156" s="634" t="s">
        <v>100</v>
      </c>
      <c r="F156" s="634" t="s">
        <v>72</v>
      </c>
      <c r="G156" s="634" t="s">
        <v>73</v>
      </c>
      <c r="H156" s="634" t="s">
        <v>1450</v>
      </c>
      <c r="I156" s="634" t="s">
        <v>118</v>
      </c>
      <c r="J156" s="634" t="s">
        <v>119</v>
      </c>
      <c r="K156" s="4" t="s">
        <v>137</v>
      </c>
      <c r="L156" s="634" t="s">
        <v>1966</v>
      </c>
      <c r="M156" s="636">
        <v>0.8</v>
      </c>
      <c r="N156" s="4" t="s">
        <v>1967</v>
      </c>
      <c r="O156" s="634" t="s">
        <v>1968</v>
      </c>
      <c r="P156" s="517" t="s">
        <v>124</v>
      </c>
      <c r="Q156" s="634" t="s">
        <v>1969</v>
      </c>
      <c r="R156" s="517" t="s">
        <v>83</v>
      </c>
      <c r="S156" s="518" t="s">
        <v>84</v>
      </c>
      <c r="T156" s="519" t="s">
        <v>127</v>
      </c>
      <c r="U156" s="635">
        <v>0.8</v>
      </c>
      <c r="V156" s="636">
        <v>0.82</v>
      </c>
      <c r="W156" s="636">
        <v>0.84</v>
      </c>
      <c r="X156" s="636">
        <v>0.86</v>
      </c>
      <c r="Y156" s="637">
        <v>0.86</v>
      </c>
      <c r="Z156" s="489"/>
      <c r="AA156" s="638"/>
      <c r="AB156" s="791" t="s">
        <v>1970</v>
      </c>
      <c r="AC156" s="792" t="s">
        <v>1866</v>
      </c>
      <c r="AD156" s="736" t="s">
        <v>1916</v>
      </c>
      <c r="AE156" s="489"/>
      <c r="AF156" s="638"/>
      <c r="AG156" s="698" t="s">
        <v>1971</v>
      </c>
      <c r="AH156" s="698" t="s">
        <v>1869</v>
      </c>
      <c r="AI156" s="698" t="s">
        <v>1972</v>
      </c>
      <c r="AJ156" s="666">
        <v>0.95699999999999996</v>
      </c>
      <c r="AK156" s="20">
        <f t="shared" si="11"/>
        <v>1.1392857142857142</v>
      </c>
      <c r="AL156" s="793" t="s">
        <v>1973</v>
      </c>
      <c r="AM156" s="4" t="s">
        <v>1872</v>
      </c>
      <c r="AN156" s="634" t="s">
        <v>1974</v>
      </c>
      <c r="AO156" s="794">
        <v>1.95E-2</v>
      </c>
      <c r="AP156" s="700">
        <f t="shared" si="10"/>
        <v>2.3214285714285715E-2</v>
      </c>
      <c r="AQ156" s="795" t="s">
        <v>1975</v>
      </c>
      <c r="AR156" s="634" t="s">
        <v>1872</v>
      </c>
      <c r="AS156" s="634" t="s">
        <v>1976</v>
      </c>
      <c r="AT156" s="639">
        <f>+AJ156+AO156</f>
        <v>0.97649999999999992</v>
      </c>
      <c r="AU156" s="796">
        <f>+AT156/W156</f>
        <v>1.1624999999999999</v>
      </c>
      <c r="AV156" s="6">
        <v>0</v>
      </c>
      <c r="AW156" s="34"/>
      <c r="AX156" s="34"/>
      <c r="AY156" s="699">
        <v>0.93</v>
      </c>
      <c r="AZ156" s="69">
        <v>0.97160000000000002</v>
      </c>
      <c r="BA156" s="641">
        <v>1.1625000000000001</v>
      </c>
      <c r="BB156" s="641">
        <v>1.2050000000000001</v>
      </c>
      <c r="BC156" s="903">
        <v>0.97650000000000003</v>
      </c>
      <c r="BD156" s="835">
        <f t="shared" si="9"/>
        <v>1.1354651162790699</v>
      </c>
      <c r="BE156" s="797"/>
      <c r="BF156" s="797"/>
      <c r="BG156" s="797"/>
      <c r="BH156" s="797"/>
      <c r="BI156" s="801"/>
      <c r="BJ156" s="4"/>
      <c r="BK156" s="803"/>
      <c r="BL156" s="803"/>
      <c r="BM156" s="803"/>
      <c r="BN156" s="912"/>
    </row>
    <row r="161" spans="5:25" ht="33" customHeight="1" x14ac:dyDescent="0.25">
      <c r="E161" s="938" t="s">
        <v>1977</v>
      </c>
      <c r="F161" s="939"/>
      <c r="G161" s="940" t="s">
        <v>1978</v>
      </c>
      <c r="H161" s="941"/>
      <c r="I161" s="941"/>
      <c r="J161" s="941"/>
      <c r="K161" s="941"/>
      <c r="L161" s="941"/>
      <c r="M161" s="941"/>
      <c r="N161" s="941"/>
      <c r="O161" s="941"/>
      <c r="P161" s="941"/>
      <c r="Q161" s="941"/>
      <c r="R161" s="941"/>
      <c r="S161" s="941"/>
      <c r="T161" s="941"/>
      <c r="U161" s="941"/>
      <c r="V161" s="941"/>
      <c r="W161" s="941"/>
      <c r="X161" s="942"/>
      <c r="Y161" s="514"/>
    </row>
    <row r="162" spans="5:25" ht="33" customHeight="1" x14ac:dyDescent="0.25">
      <c r="E162" s="938" t="s">
        <v>1979</v>
      </c>
      <c r="F162" s="939"/>
      <c r="G162" s="943"/>
      <c r="H162" s="944"/>
      <c r="I162" s="944"/>
      <c r="J162" s="944"/>
      <c r="K162" s="944"/>
      <c r="L162" s="944"/>
      <c r="M162" s="944"/>
      <c r="N162" s="944"/>
      <c r="O162" s="944"/>
      <c r="P162" s="944"/>
      <c r="Q162" s="944"/>
      <c r="R162" s="944"/>
      <c r="S162" s="944"/>
      <c r="T162" s="944"/>
      <c r="U162" s="944"/>
      <c r="V162" s="944"/>
      <c r="W162" s="944"/>
      <c r="X162" s="945"/>
      <c r="Y162" s="514"/>
    </row>
    <row r="163" spans="5:25" ht="33" customHeight="1" x14ac:dyDescent="0.25">
      <c r="E163" s="927">
        <v>45823</v>
      </c>
      <c r="F163" s="928"/>
      <c r="G163" s="924"/>
      <c r="H163" s="926"/>
      <c r="I163" s="926"/>
      <c r="J163" s="926"/>
      <c r="K163" s="926"/>
      <c r="L163" s="926"/>
      <c r="M163" s="926"/>
      <c r="N163" s="926"/>
      <c r="O163" s="926"/>
      <c r="P163" s="926"/>
      <c r="Q163" s="926"/>
      <c r="R163" s="926"/>
      <c r="S163" s="926"/>
      <c r="T163" s="926"/>
      <c r="U163" s="926"/>
      <c r="V163" s="926"/>
      <c r="W163" s="926"/>
      <c r="X163" s="925"/>
    </row>
    <row r="164" spans="5:25" ht="33" customHeight="1" x14ac:dyDescent="0.25">
      <c r="E164" s="927"/>
      <c r="F164" s="928"/>
      <c r="G164" s="924"/>
      <c r="H164" s="926"/>
      <c r="I164" s="926"/>
      <c r="J164" s="926"/>
      <c r="K164" s="926"/>
      <c r="L164" s="926"/>
      <c r="M164" s="926"/>
      <c r="N164" s="926"/>
      <c r="O164" s="926"/>
      <c r="P164" s="926"/>
      <c r="Q164" s="926"/>
      <c r="R164" s="926"/>
      <c r="S164" s="926"/>
      <c r="T164" s="926"/>
      <c r="U164" s="926"/>
      <c r="V164" s="926"/>
      <c r="W164" s="926"/>
      <c r="X164" s="925"/>
    </row>
    <row r="165" spans="5:25" ht="33" customHeight="1" x14ac:dyDescent="0.25">
      <c r="E165" s="927"/>
      <c r="F165" s="928"/>
      <c r="G165" s="924"/>
      <c r="H165" s="926"/>
      <c r="I165" s="926"/>
      <c r="J165" s="926"/>
      <c r="K165" s="926"/>
      <c r="L165" s="926"/>
      <c r="M165" s="926"/>
      <c r="N165" s="926"/>
      <c r="O165" s="926"/>
      <c r="P165" s="926"/>
      <c r="Q165" s="926"/>
      <c r="R165" s="926"/>
      <c r="S165" s="926"/>
      <c r="T165" s="926"/>
      <c r="U165" s="926"/>
      <c r="V165" s="926"/>
      <c r="W165" s="926"/>
      <c r="X165" s="925"/>
    </row>
    <row r="166" spans="5:25" ht="33" customHeight="1" x14ac:dyDescent="0.25">
      <c r="E166" s="927"/>
      <c r="F166" s="928"/>
      <c r="G166" s="924"/>
      <c r="H166" s="926"/>
      <c r="I166" s="926"/>
      <c r="J166" s="926"/>
      <c r="K166" s="926"/>
      <c r="L166" s="926"/>
      <c r="M166" s="926"/>
      <c r="N166" s="926"/>
      <c r="O166" s="926"/>
      <c r="P166" s="926"/>
      <c r="Q166" s="926"/>
      <c r="R166" s="926"/>
      <c r="S166" s="926"/>
      <c r="T166" s="926"/>
      <c r="U166" s="926"/>
      <c r="V166" s="926"/>
      <c r="W166" s="926"/>
      <c r="X166" s="925"/>
    </row>
    <row r="167" spans="5:25" ht="33" customHeight="1" x14ac:dyDescent="0.25">
      <c r="E167" s="927"/>
      <c r="F167" s="928"/>
      <c r="G167" s="924"/>
      <c r="H167" s="926"/>
      <c r="I167" s="926"/>
      <c r="J167" s="926"/>
      <c r="K167" s="926"/>
      <c r="L167" s="926"/>
      <c r="M167" s="926"/>
      <c r="N167" s="926"/>
      <c r="O167" s="926"/>
      <c r="P167" s="926"/>
      <c r="Q167" s="926"/>
      <c r="R167" s="926"/>
      <c r="S167" s="926"/>
      <c r="T167" s="926"/>
      <c r="U167" s="926"/>
      <c r="V167" s="926"/>
      <c r="W167" s="926"/>
      <c r="X167" s="925"/>
    </row>
    <row r="168" spans="5:25" ht="33" customHeight="1" x14ac:dyDescent="0.25">
      <c r="E168" s="927"/>
      <c r="F168" s="928"/>
      <c r="G168" s="924"/>
      <c r="H168" s="926"/>
      <c r="I168" s="926"/>
      <c r="J168" s="926"/>
      <c r="K168" s="926"/>
      <c r="L168" s="926"/>
      <c r="M168" s="926"/>
      <c r="N168" s="926"/>
      <c r="O168" s="926"/>
      <c r="P168" s="926"/>
      <c r="Q168" s="926"/>
      <c r="R168" s="926"/>
      <c r="S168" s="926"/>
      <c r="T168" s="926"/>
      <c r="U168" s="926"/>
      <c r="V168" s="926"/>
      <c r="W168" s="926"/>
      <c r="X168" s="925"/>
    </row>
    <row r="169" spans="5:25" ht="33" customHeight="1" x14ac:dyDescent="0.25">
      <c r="E169" s="927"/>
      <c r="F169" s="928"/>
      <c r="G169" s="924"/>
      <c r="H169" s="926"/>
      <c r="I169" s="926"/>
      <c r="J169" s="926"/>
      <c r="K169" s="926"/>
      <c r="L169" s="926"/>
      <c r="M169" s="926"/>
      <c r="N169" s="926"/>
      <c r="O169" s="926"/>
      <c r="P169" s="926"/>
      <c r="Q169" s="926"/>
      <c r="R169" s="926"/>
      <c r="S169" s="926"/>
      <c r="T169" s="926"/>
      <c r="U169" s="926"/>
      <c r="V169" s="926"/>
      <c r="W169" s="926"/>
      <c r="X169" s="925"/>
    </row>
    <row r="170" spans="5:25" ht="33" customHeight="1" x14ac:dyDescent="0.25">
      <c r="E170" s="927"/>
      <c r="F170" s="928"/>
      <c r="G170" s="924"/>
      <c r="H170" s="926"/>
      <c r="I170" s="926"/>
      <c r="J170" s="926"/>
      <c r="K170" s="926"/>
      <c r="L170" s="926"/>
      <c r="M170" s="926"/>
      <c r="N170" s="926"/>
      <c r="O170" s="926"/>
      <c r="P170" s="926"/>
      <c r="Q170" s="926"/>
      <c r="R170" s="926"/>
      <c r="S170" s="926"/>
      <c r="T170" s="926"/>
      <c r="U170" s="926"/>
      <c r="V170" s="926"/>
      <c r="W170" s="926"/>
      <c r="X170" s="925"/>
    </row>
    <row r="171" spans="5:25" ht="33" customHeight="1" x14ac:dyDescent="0.25">
      <c r="E171" s="924"/>
      <c r="F171" s="925"/>
      <c r="G171" s="924"/>
      <c r="H171" s="926"/>
      <c r="I171" s="926"/>
      <c r="J171" s="926"/>
      <c r="K171" s="926"/>
      <c r="L171" s="926"/>
      <c r="M171" s="926"/>
      <c r="N171" s="926"/>
      <c r="O171" s="926"/>
      <c r="P171" s="926"/>
      <c r="Q171" s="926"/>
      <c r="R171" s="926"/>
      <c r="S171" s="926"/>
      <c r="T171" s="926"/>
      <c r="U171" s="926"/>
      <c r="V171" s="926"/>
      <c r="W171" s="926"/>
      <c r="X171" s="925"/>
    </row>
    <row r="172" spans="5:25" ht="33" customHeight="1" x14ac:dyDescent="0.25">
      <c r="E172" s="924"/>
      <c r="F172" s="925"/>
      <c r="G172" s="924"/>
      <c r="H172" s="926"/>
      <c r="I172" s="926"/>
      <c r="J172" s="926"/>
      <c r="K172" s="926"/>
      <c r="L172" s="926"/>
      <c r="M172" s="926"/>
      <c r="N172" s="926"/>
      <c r="O172" s="926"/>
      <c r="P172" s="926"/>
      <c r="Q172" s="926"/>
      <c r="R172" s="926"/>
      <c r="S172" s="926"/>
      <c r="T172" s="926"/>
      <c r="U172" s="926"/>
      <c r="V172" s="926"/>
      <c r="W172" s="926"/>
      <c r="X172" s="925"/>
    </row>
  </sheetData>
  <sheetProtection formatCells="0" autoFilter="0"/>
  <protectedRanges>
    <protectedRange sqref="AR140:AS141 AR142 AO147:AS156 AR143:AS143 AR144:AT144 AO140:AP146 AR145:AS146 AO9:AS139" name="Rango1"/>
    <protectedRange sqref="AW9:AX24 AW26:AX156" name="Rango2"/>
    <protectedRange sqref="AT9:AV24 AT25 AT145:AV156 AU144:AV144 AT26:AV143" name="Rango3"/>
    <protectedRange sqref="R16:T16" name="Rango4"/>
    <protectedRange sqref="R18:T18" name="Rango5"/>
    <protectedRange sqref="R56:T56" name="Rango6"/>
    <protectedRange sqref="R75:T75" name="Rango7"/>
    <protectedRange sqref="AY13:AZ14" name="Rango10"/>
    <protectedRange sqref="AY15:AZ15" name="Rango11"/>
    <protectedRange sqref="AE102:AF102" name="Rango12"/>
    <protectedRange sqref="AJ102:AK102" name="Rango13"/>
    <protectedRange sqref="AO103" name="Rango14"/>
    <protectedRange sqref="AZ92" name="Rango15"/>
    <protectedRange sqref="BC9:BD156" name="Rango16"/>
    <protectedRange sqref="U10:Y10" name="Rango17"/>
    <protectedRange sqref="AY97:AY100" name="Rango18"/>
    <protectedRange sqref="BA99" name="Rango19"/>
    <protectedRange sqref="AY99:AZ99" name="Rango20"/>
    <protectedRange sqref="AY20:AZ22" name="Rango21"/>
    <protectedRange sqref="AF10" name="Rango22"/>
    <protectedRange sqref="AK10" name="Rango23"/>
    <protectedRange sqref="AZ16" name="Rango24"/>
    <protectedRange sqref="AZ23:BB23" name="Rango25"/>
    <protectedRange sqref="S11:S12" name="Rango26"/>
    <protectedRange sqref="AJ64" name="Rango27"/>
    <protectedRange sqref="AK64" name="Rango28"/>
    <protectedRange sqref="AZ64" name="Rango29"/>
    <protectedRange sqref="AF81" name="Rango30"/>
    <protectedRange sqref="AJ81:AK81" name="Rango31"/>
    <protectedRange sqref="AE81" name="Rango32"/>
    <protectedRange sqref="AE81" name="Rango33"/>
    <protectedRange sqref="AF83" name="Rango34"/>
    <protectedRange sqref="AF84" name="Rango35"/>
    <protectedRange sqref="AE126" name="Rango36"/>
    <protectedRange sqref="AF126" name="Rango37"/>
    <protectedRange sqref="AJ126:AK126" name="Rango38"/>
    <protectedRange sqref="AO126:AP126" name="Rango39"/>
    <protectedRange sqref="AZ24" name="Rango40"/>
    <protectedRange sqref="P8" name="Rango41"/>
    <protectedRange sqref="P8" name="Rango42"/>
    <protectedRange sqref="AF89" name="Rango43"/>
    <protectedRange sqref="AK89" name="Rango44"/>
    <protectedRange sqref="BB91" name="Rango45"/>
    <protectedRange sqref="Q89" name="Rango46"/>
    <protectedRange sqref="BA102" name="Rango47"/>
    <protectedRange sqref="BA102" name="Rango48"/>
    <protectedRange sqref="BB132" name="Rango49"/>
    <protectedRange sqref="BB132" name="Rango50"/>
    <protectedRange sqref="BA101" name="Rango51"/>
    <protectedRange sqref="AQ140" name="Rango1_1"/>
    <protectedRange sqref="AQ141" name="Rango1_2"/>
    <protectedRange sqref="AQ143" name="Rango1_3"/>
    <protectedRange sqref="AQ144" name="Rango1_4"/>
    <protectedRange sqref="AQ145" name="Rango1_5"/>
    <protectedRange sqref="AQ146" name="Rango1_6"/>
  </protectedRanges>
  <autoFilter ref="A8:BP156" xr:uid="{0A9B4008-DFBB-45D9-BB33-1241C7111A92}">
    <filterColumn colId="1">
      <filters>
        <filter val="INTITUTO NACIONAL DE VIGILANCIA DE MEDICAMENTOS Y ALIMENTOS – INVIMA"/>
      </filters>
    </filterColumn>
  </autoFilter>
  <customSheetViews>
    <customSheetView guid="{C789DFBB-3603-417A-855F-31776D1E7A24}" scale="90" showAutoFilter="1" topLeftCell="AD1">
      <selection activeCell="AE8" sqref="AE8:AI156"/>
      <pageMargins left="0" right="0" top="0" bottom="0" header="0" footer="0"/>
      <pageSetup orientation="portrait" r:id="rId1"/>
      <autoFilter ref="A8:BG156" xr:uid="{56F67D5C-581B-447C-BA5D-03B441B51561}"/>
    </customSheetView>
  </customSheetViews>
  <mergeCells count="53">
    <mergeCell ref="A1:E2"/>
    <mergeCell ref="F1:H1"/>
    <mergeCell ref="I1:AN1"/>
    <mergeCell ref="AO1:AP1"/>
    <mergeCell ref="AQ1:AU1"/>
    <mergeCell ref="F2:H2"/>
    <mergeCell ref="I2:AN2"/>
    <mergeCell ref="AO2:AP2"/>
    <mergeCell ref="AQ2:AU2"/>
    <mergeCell ref="D4:AU4"/>
    <mergeCell ref="A5:E6"/>
    <mergeCell ref="F5:F6"/>
    <mergeCell ref="G5:X6"/>
    <mergeCell ref="Y5:Y6"/>
    <mergeCell ref="Z5:AU5"/>
    <mergeCell ref="AV5:BI5"/>
    <mergeCell ref="Z6:AD6"/>
    <mergeCell ref="AE6:AI6"/>
    <mergeCell ref="AJ6:AN6"/>
    <mergeCell ref="AO6:AU6"/>
    <mergeCell ref="AV6:BI6"/>
    <mergeCell ref="AO7:AS7"/>
    <mergeCell ref="AT7:AU7"/>
    <mergeCell ref="BA7:BI7"/>
    <mergeCell ref="E161:F161"/>
    <mergeCell ref="G161:X162"/>
    <mergeCell ref="E162:F162"/>
    <mergeCell ref="A7:M7"/>
    <mergeCell ref="N7:T7"/>
    <mergeCell ref="U7:Y7"/>
    <mergeCell ref="Z7:AD7"/>
    <mergeCell ref="AE7:AI7"/>
    <mergeCell ref="AJ7:AN7"/>
    <mergeCell ref="E163:F163"/>
    <mergeCell ref="G163:X163"/>
    <mergeCell ref="E164:F164"/>
    <mergeCell ref="G164:X164"/>
    <mergeCell ref="E165:F165"/>
    <mergeCell ref="G165:X165"/>
    <mergeCell ref="E166:F166"/>
    <mergeCell ref="G166:X166"/>
    <mergeCell ref="E167:F167"/>
    <mergeCell ref="G167:X167"/>
    <mergeCell ref="E168:F168"/>
    <mergeCell ref="G168:X168"/>
    <mergeCell ref="E172:F172"/>
    <mergeCell ref="G172:X172"/>
    <mergeCell ref="E169:F169"/>
    <mergeCell ref="G169:X169"/>
    <mergeCell ref="E170:F170"/>
    <mergeCell ref="G170:X170"/>
    <mergeCell ref="E171:F171"/>
    <mergeCell ref="G171:X171"/>
  </mergeCells>
  <conditionalFormatting sqref="B8:C8">
    <cfRule type="duplicateValues" dxfId="6" priority="3"/>
  </conditionalFormatting>
  <conditionalFormatting sqref="L8">
    <cfRule type="duplicateValues" dxfId="5" priority="1"/>
    <cfRule type="duplicateValues" dxfId="4" priority="2"/>
  </conditionalFormatting>
  <dataValidations count="2">
    <dataValidation type="list" allowBlank="1" showErrorMessage="1" sqref="B63:B72" xr:uid="{62D12EBF-3B24-4A3F-8D94-01270E03DE4A}">
      <formula1>#REF!</formula1>
    </dataValidation>
    <dataValidation allowBlank="1" showInputMessage="1" showErrorMessage="1" prompt="Seleccione... - Selecione un elemento de la lista" sqref="K21 K43" xr:uid="{B0A7B0C8-4634-495E-8040-B9D4760917EC}"/>
  </dataValidations>
  <pageMargins left="0.7" right="0.7" top="0.75" bottom="0.75" header="0.3" footer="0.3"/>
  <pageSetup orientation="portrait" r:id="rId2"/>
  <ignoredErrors>
    <ignoredError sqref="BD144" formula="1"/>
  </ignoredErrors>
  <drawing r:id="rId3"/>
  <legacyDrawing r:id="rId4"/>
  <extLst>
    <ext xmlns:x14="http://schemas.microsoft.com/office/spreadsheetml/2009/9/main" uri="{CCE6A557-97BC-4b89-ADB6-D9C93CAAB3DF}">
      <x14:dataValidations xmlns:xm="http://schemas.microsoft.com/office/excel/2006/main" count="8">
        <x14:dataValidation type="list" allowBlank="1" showInputMessage="1" showErrorMessage="1" xr:uid="{486F2CEC-FF53-4204-998D-A326B990C0D0}">
          <x14:formula1>
            <xm:f>'https://minsaludcol-my.sharepoint.com/personal/vgrosso_minsalud_gov_co/Documents/2025/PES/PES 2025 Trim 2/[Formato PES_3Jul2025 -2.xlsx]Listas'!#REF!</xm:f>
          </x14:formula1>
          <xm:sqref>C127:C146 S127:T127 R78 R104:R105 R127:R128 T72:T73 T76 P104:P105 S62 S70 C9:C65 S83 P127:P128 P58:P62 P70 P72 R72:S72 C72:C125</xm:sqref>
        </x14:dataValidation>
        <x14:dataValidation type="list" allowBlank="1" showInputMessage="1" showErrorMessage="1" xr:uid="{E2320EEC-70B0-4D98-93A3-574D03987E4D}">
          <x14:formula1>
            <xm:f>Listas!$A$3:$A$5</xm:f>
          </x14:formula1>
          <xm:sqref>P9:P57 P63:P69 P71 P129:P156 P106:P126 P90:P92 P101:P103 P73:P86</xm:sqref>
        </x14:dataValidation>
        <x14:dataValidation type="list" allowBlank="1" showInputMessage="1" showErrorMessage="1" xr:uid="{5CEB4C0B-78BC-404F-BB4E-48C9E17CB1DF}">
          <x14:formula1>
            <xm:f>Listas!$N$3:$N$7</xm:f>
          </x14:formula1>
          <xm:sqref>R129:R156 R45:R71 R106:R126 R9:R34 R79:R86 R90:R92 R101:R103 R73:R77</xm:sqref>
        </x14:dataValidation>
        <x14:dataValidation type="list" allowBlank="1" showInputMessage="1" showErrorMessage="1" xr:uid="{2405597D-51AE-4B08-9D19-11149992CB0E}">
          <x14:formula1>
            <xm:f>Listas!$K$3:$K$6</xm:f>
          </x14:formula1>
          <xm:sqref>T128:T156 T74:T75 T13:T71 T77:T86 T90:T92 T101:T126</xm:sqref>
        </x14:dataValidation>
        <x14:dataValidation type="list" allowBlank="1" showInputMessage="1" showErrorMessage="1" xr:uid="{57631ABE-F846-476B-A070-82F66E811E91}">
          <x14:formula1>
            <xm:f>Listas!$O$3:$O$11</xm:f>
          </x14:formula1>
          <xm:sqref>C66:C71 C126 C147:C156</xm:sqref>
        </x14:dataValidation>
        <x14:dataValidation type="list" allowBlank="1" showInputMessage="1" showErrorMessage="1" xr:uid="{5C31A813-1A80-4E54-8840-46EF2399CD2C}">
          <x14:formula1>
            <xm:f>Listas!$P$3:$P$7</xm:f>
          </x14:formula1>
          <xm:sqref>S35:S44</xm:sqref>
        </x14:dataValidation>
        <x14:dataValidation type="list" allowBlank="1" showInputMessage="1" showErrorMessage="1" xr:uid="{ABC69D8B-52D4-4219-BFBF-0C92055BB67D}">
          <x14:formula1>
            <xm:f>Listas!$Q$3:$Q$8</xm:f>
          </x14:formula1>
          <xm:sqref>R35:R44</xm:sqref>
        </x14:dataValidation>
        <x14:dataValidation type="list" allowBlank="1" showInputMessage="1" showErrorMessage="1" xr:uid="{789B8757-7278-40EF-BEA5-475D8AB227DA}">
          <x14:formula1>
            <xm:f>Listas!$L$3:$L$7</xm:f>
          </x14:formula1>
          <xm:sqref>S128:S156 S63:S69 S71 S45:S61 S9:S10 S13:S34 S84:S86 S90:S92 S101:S126 S73:S82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D82CC-3F35-45EC-B545-09F6BDADEB78}">
  <sheetPr codeName="Hoja4"/>
  <dimension ref="A1:AZ159"/>
  <sheetViews>
    <sheetView topLeftCell="L1" workbookViewId="0">
      <pane ySplit="2" topLeftCell="A3" activePane="bottomLeft" state="frozen"/>
      <selection pane="bottomLeft" activeCell="Y4" sqref="Y4:Z4"/>
    </sheetView>
  </sheetViews>
  <sheetFormatPr baseColWidth="10" defaultColWidth="11.42578125" defaultRowHeight="15" x14ac:dyDescent="0.25"/>
  <cols>
    <col min="1" max="1" width="8" style="213" customWidth="1"/>
    <col min="2" max="2" width="15.28515625" style="213" customWidth="1"/>
    <col min="3" max="4" width="18.85546875" style="213" customWidth="1"/>
    <col min="5" max="5" width="19.85546875" style="213" customWidth="1"/>
    <col min="6" max="6" width="18.5703125" style="213" customWidth="1"/>
    <col min="7" max="8" width="11.42578125" style="213"/>
    <col min="9" max="9" width="17.7109375" style="213" customWidth="1"/>
    <col min="10" max="10" width="19" style="213" customWidth="1"/>
    <col min="11" max="11" width="25.5703125" customWidth="1"/>
    <col min="12" max="12" width="11.42578125" style="213"/>
    <col min="13" max="13" width="22.42578125" style="213" customWidth="1"/>
    <col min="14" max="14" width="16.140625" style="213" customWidth="1"/>
    <col min="15" max="20" width="11.42578125" style="213"/>
    <col min="21" max="21" width="24.28515625" style="213" customWidth="1"/>
    <col min="22" max="22" width="11.42578125" style="213"/>
    <col min="23" max="23" width="24.5703125" style="213" customWidth="1"/>
    <col min="25" max="25" width="11.42578125" style="213"/>
    <col min="26" max="26" width="51.85546875" style="213" customWidth="1"/>
    <col min="27" max="27" width="22.5703125" style="213" customWidth="1"/>
    <col min="28" max="28" width="11.42578125" style="213"/>
    <col min="29" max="29" width="20.140625" style="213" customWidth="1"/>
    <col min="30" max="30" width="11.42578125" style="213"/>
    <col min="31" max="31" width="27.7109375" style="213" customWidth="1"/>
    <col min="32" max="32" width="11.42578125" style="213"/>
    <col min="33" max="33" width="12.28515625" style="213" customWidth="1"/>
    <col min="34" max="34" width="45.140625" style="213" customWidth="1"/>
    <col min="35" max="35" width="27.5703125" style="213" customWidth="1"/>
    <col min="36" max="36" width="11.42578125" style="213"/>
    <col min="37" max="37" width="27.42578125" style="213" customWidth="1"/>
    <col min="38" max="38" width="11.42578125" style="213"/>
    <col min="39" max="39" width="14.140625" style="213" customWidth="1"/>
    <col min="40" max="40" width="11.42578125" style="213"/>
    <col min="41" max="41" width="13.7109375" style="213" customWidth="1"/>
    <col min="42" max="42" width="48.140625" style="213" customWidth="1"/>
    <col min="43" max="43" width="41.42578125" style="213" customWidth="1"/>
    <col min="44" max="44" width="11.42578125" style="213"/>
    <col min="45" max="45" width="27.42578125" style="213" customWidth="1"/>
    <col min="46" max="46" width="11.42578125" style="213"/>
    <col min="47" max="47" width="14.140625" style="213" customWidth="1"/>
    <col min="48" max="48" width="11.42578125" style="213"/>
    <col min="49" max="49" width="13.7109375" style="213" customWidth="1"/>
    <col min="50" max="50" width="48.140625" style="213" customWidth="1"/>
    <col min="51" max="51" width="41.42578125" style="213" customWidth="1"/>
    <col min="52" max="52" width="11.42578125" style="213" hidden="1" customWidth="1"/>
    <col min="53" max="16384" width="11.42578125" style="213"/>
  </cols>
  <sheetData>
    <row r="1" spans="1:52" ht="38.25" x14ac:dyDescent="0.25">
      <c r="A1" s="207"/>
      <c r="B1" s="207"/>
      <c r="C1" s="1000" t="s">
        <v>12</v>
      </c>
      <c r="D1" s="1001"/>
      <c r="E1" s="1001"/>
      <c r="F1" s="1001"/>
      <c r="G1" s="1001"/>
      <c r="H1" s="1001"/>
      <c r="I1" s="1001"/>
      <c r="J1" s="1001"/>
      <c r="K1" s="1001"/>
      <c r="L1" s="1002"/>
      <c r="M1" s="208" t="s">
        <v>13</v>
      </c>
      <c r="N1" s="209"/>
      <c r="O1" s="209" t="s">
        <v>1980</v>
      </c>
      <c r="P1" s="209"/>
      <c r="Q1" s="209"/>
      <c r="R1" s="209"/>
      <c r="S1" s="209"/>
      <c r="T1" s="210" t="s">
        <v>1981</v>
      </c>
      <c r="U1" s="210"/>
      <c r="V1" s="210"/>
      <c r="W1" s="210"/>
      <c r="X1" s="210" t="s">
        <v>1982</v>
      </c>
      <c r="Y1" s="210"/>
      <c r="Z1" s="210"/>
      <c r="AA1" s="210"/>
      <c r="AB1" s="210" t="s">
        <v>1981</v>
      </c>
      <c r="AC1" s="210"/>
      <c r="AD1" s="210"/>
      <c r="AE1" s="210"/>
      <c r="AF1" s="210" t="s">
        <v>1983</v>
      </c>
      <c r="AG1" s="210"/>
      <c r="AH1" s="210"/>
      <c r="AI1" s="210"/>
      <c r="AJ1" s="210" t="s">
        <v>1981</v>
      </c>
      <c r="AK1" s="210"/>
      <c r="AL1" s="210"/>
      <c r="AM1" s="210"/>
      <c r="AN1" s="211" t="s">
        <v>1984</v>
      </c>
      <c r="AO1" s="211"/>
      <c r="AP1" s="211"/>
      <c r="AQ1" s="211"/>
      <c r="AR1" s="210" t="s">
        <v>1981</v>
      </c>
      <c r="AS1" s="210"/>
      <c r="AT1" s="210"/>
      <c r="AU1" s="210">
        <f t="array" aca="1" ref="AU1" ca="1">+AU:ZL</f>
        <v>0</v>
      </c>
      <c r="AV1" s="212" t="s">
        <v>1985</v>
      </c>
      <c r="AW1" s="212"/>
      <c r="AX1" s="211"/>
      <c r="AY1" s="211"/>
    </row>
    <row r="2" spans="1:52" ht="63.75" x14ac:dyDescent="0.25">
      <c r="A2" s="214" t="s">
        <v>1986</v>
      </c>
      <c r="B2" s="214" t="s">
        <v>1987</v>
      </c>
      <c r="C2" s="215" t="s">
        <v>1988</v>
      </c>
      <c r="D2" s="215" t="s">
        <v>1989</v>
      </c>
      <c r="E2" s="215" t="s">
        <v>1990</v>
      </c>
      <c r="F2" s="215" t="s">
        <v>1991</v>
      </c>
      <c r="G2" s="215" t="s">
        <v>1992</v>
      </c>
      <c r="H2" s="215" t="s">
        <v>1993</v>
      </c>
      <c r="I2" s="216" t="s">
        <v>1994</v>
      </c>
      <c r="J2" s="215" t="s">
        <v>1995</v>
      </c>
      <c r="K2" s="215" t="s">
        <v>1996</v>
      </c>
      <c r="L2" s="215" t="s">
        <v>1997</v>
      </c>
      <c r="M2" s="217" t="s">
        <v>1998</v>
      </c>
      <c r="N2" s="214" t="s">
        <v>1999</v>
      </c>
      <c r="O2" s="214">
        <v>2023</v>
      </c>
      <c r="P2" s="214" t="s">
        <v>2000</v>
      </c>
      <c r="Q2" s="214">
        <v>2025</v>
      </c>
      <c r="R2" s="214">
        <v>2026</v>
      </c>
      <c r="S2" s="218" t="s">
        <v>2001</v>
      </c>
      <c r="T2" s="219" t="s">
        <v>2002</v>
      </c>
      <c r="U2" s="219" t="s">
        <v>2003</v>
      </c>
      <c r="V2" s="219" t="s">
        <v>2004</v>
      </c>
      <c r="W2" s="220" t="s">
        <v>2005</v>
      </c>
      <c r="X2" s="220" t="s">
        <v>2006</v>
      </c>
      <c r="Y2" s="220" t="s">
        <v>2007</v>
      </c>
      <c r="Z2" s="220" t="s">
        <v>2008</v>
      </c>
      <c r="AA2" s="220" t="s">
        <v>2005</v>
      </c>
      <c r="AB2" s="219" t="s">
        <v>2002</v>
      </c>
      <c r="AC2" s="219" t="s">
        <v>2003</v>
      </c>
      <c r="AD2" s="219" t="s">
        <v>2004</v>
      </c>
      <c r="AE2" s="220" t="s">
        <v>2005</v>
      </c>
      <c r="AF2" s="220" t="s">
        <v>2009</v>
      </c>
      <c r="AG2" s="220" t="s">
        <v>2007</v>
      </c>
      <c r="AH2" s="220" t="s">
        <v>2008</v>
      </c>
      <c r="AI2" s="220" t="s">
        <v>2005</v>
      </c>
      <c r="AJ2" s="219" t="s">
        <v>2002</v>
      </c>
      <c r="AK2" s="219" t="s">
        <v>2003</v>
      </c>
      <c r="AL2" s="219" t="s">
        <v>2004</v>
      </c>
      <c r="AM2" s="220" t="s">
        <v>2005</v>
      </c>
      <c r="AN2" s="220" t="s">
        <v>2010</v>
      </c>
      <c r="AO2" s="220" t="s">
        <v>2007</v>
      </c>
      <c r="AP2" s="220" t="s">
        <v>2008</v>
      </c>
      <c r="AQ2" s="220" t="s">
        <v>2005</v>
      </c>
      <c r="AR2" s="219" t="s">
        <v>2002</v>
      </c>
      <c r="AS2" s="219" t="s">
        <v>2003</v>
      </c>
      <c r="AT2" s="219" t="s">
        <v>2004</v>
      </c>
      <c r="AU2" s="220" t="s">
        <v>2005</v>
      </c>
      <c r="AV2" s="221" t="s">
        <v>2011</v>
      </c>
      <c r="AW2" s="221" t="s">
        <v>2007</v>
      </c>
      <c r="AX2" s="220" t="s">
        <v>2008</v>
      </c>
      <c r="AY2" s="220" t="s">
        <v>2005</v>
      </c>
      <c r="AZ2" s="220" t="s">
        <v>2012</v>
      </c>
    </row>
    <row r="3" spans="1:52" ht="409.5" x14ac:dyDescent="0.25">
      <c r="A3" s="2">
        <v>1</v>
      </c>
      <c r="B3" s="222" t="s">
        <v>68</v>
      </c>
      <c r="C3" s="222" t="s">
        <v>68</v>
      </c>
      <c r="D3" s="223" t="s">
        <v>71</v>
      </c>
      <c r="E3" s="223" t="s">
        <v>72</v>
      </c>
      <c r="F3" s="223" t="s">
        <v>73</v>
      </c>
      <c r="G3" s="223" t="s">
        <v>74</v>
      </c>
      <c r="H3" s="223" t="s">
        <v>75</v>
      </c>
      <c r="I3" s="223" t="s">
        <v>226</v>
      </c>
      <c r="J3" s="222" t="s">
        <v>1112</v>
      </c>
      <c r="K3" s="222" t="s">
        <v>78</v>
      </c>
      <c r="L3" s="224">
        <v>0</v>
      </c>
      <c r="M3" s="58" t="s">
        <v>80</v>
      </c>
      <c r="N3" s="58" t="s">
        <v>2013</v>
      </c>
      <c r="O3" s="91">
        <v>0.05</v>
      </c>
      <c r="P3" s="91">
        <v>0.25</v>
      </c>
      <c r="Q3" s="91">
        <v>0.2</v>
      </c>
      <c r="R3" s="91">
        <v>0.2</v>
      </c>
      <c r="S3" s="91">
        <v>0.8</v>
      </c>
      <c r="T3" s="91">
        <v>0</v>
      </c>
      <c r="U3" s="59" t="s">
        <v>245</v>
      </c>
      <c r="V3" s="77" t="s">
        <v>338</v>
      </c>
      <c r="W3" s="59" t="s">
        <v>171</v>
      </c>
      <c r="X3" s="77">
        <v>0</v>
      </c>
      <c r="Y3" s="72" t="str">
        <f t="shared" ref="Y3:Y16" si="0">IF(P3=0,"Actividad no programada en la vigencia 2024",IF(X3=0,"No aplica",IFERROR(X3/P3,"No aplica")))</f>
        <v>No aplica</v>
      </c>
      <c r="Z3" s="58" t="s">
        <v>2014</v>
      </c>
      <c r="AA3" s="58" t="s">
        <v>2015</v>
      </c>
      <c r="AB3" s="125">
        <v>0</v>
      </c>
      <c r="AC3" s="59" t="s">
        <v>245</v>
      </c>
      <c r="AD3" s="59" t="s">
        <v>338</v>
      </c>
      <c r="AE3" s="59" t="s">
        <v>338</v>
      </c>
      <c r="AF3" s="225">
        <v>0</v>
      </c>
      <c r="AG3" s="226">
        <v>0</v>
      </c>
      <c r="AH3" s="227" t="s">
        <v>2016</v>
      </c>
      <c r="AI3" s="58" t="s">
        <v>2017</v>
      </c>
      <c r="AJ3" s="228">
        <v>0</v>
      </c>
      <c r="AK3" s="229" t="s">
        <v>245</v>
      </c>
      <c r="AL3" s="229" t="s">
        <v>338</v>
      </c>
      <c r="AM3" s="229" t="s">
        <v>338</v>
      </c>
      <c r="AN3" s="225">
        <v>0.16</v>
      </c>
      <c r="AO3" s="230">
        <v>0.64</v>
      </c>
      <c r="AP3" s="227" t="s">
        <v>2018</v>
      </c>
      <c r="AQ3" s="58" t="s">
        <v>2019</v>
      </c>
      <c r="AR3" s="228">
        <v>0</v>
      </c>
      <c r="AS3" s="231" t="s">
        <v>245</v>
      </c>
      <c r="AT3" s="231" t="s">
        <v>338</v>
      </c>
      <c r="AU3" s="231" t="s">
        <v>338</v>
      </c>
      <c r="AV3" s="232">
        <v>0.09</v>
      </c>
      <c r="AW3" s="233">
        <f>+AV3/25%</f>
        <v>0.36</v>
      </c>
      <c r="AX3" s="234" t="s">
        <v>2020</v>
      </c>
      <c r="AY3" s="235" t="s">
        <v>2021</v>
      </c>
    </row>
    <row r="4" spans="1:52" ht="409.5" x14ac:dyDescent="0.25">
      <c r="A4" s="2">
        <v>2</v>
      </c>
      <c r="B4" s="58" t="s">
        <v>68</v>
      </c>
      <c r="C4" s="58" t="s">
        <v>68</v>
      </c>
      <c r="D4" s="59" t="s">
        <v>100</v>
      </c>
      <c r="E4" s="59" t="s">
        <v>72</v>
      </c>
      <c r="F4" s="59" t="s">
        <v>73</v>
      </c>
      <c r="G4" s="59" t="s">
        <v>74</v>
      </c>
      <c r="H4" s="59" t="s">
        <v>75</v>
      </c>
      <c r="I4" s="59" t="s">
        <v>101</v>
      </c>
      <c r="J4" s="58" t="s">
        <v>794</v>
      </c>
      <c r="K4" s="58" t="s">
        <v>103</v>
      </c>
      <c r="L4" s="236">
        <v>0</v>
      </c>
      <c r="M4" s="58" t="s">
        <v>105</v>
      </c>
      <c r="N4" s="58" t="s">
        <v>2022</v>
      </c>
      <c r="O4" s="91">
        <v>0</v>
      </c>
      <c r="P4" s="91">
        <v>0.25</v>
      </c>
      <c r="Q4" s="91">
        <v>0.25</v>
      </c>
      <c r="R4" s="91">
        <v>0.25</v>
      </c>
      <c r="S4" s="91">
        <v>1</v>
      </c>
      <c r="T4" s="91">
        <v>0</v>
      </c>
      <c r="U4" s="58" t="s">
        <v>245</v>
      </c>
      <c r="V4" s="77" t="s">
        <v>338</v>
      </c>
      <c r="W4" s="59"/>
      <c r="X4" s="237">
        <v>0.01</v>
      </c>
      <c r="Y4" s="72">
        <f t="shared" si="0"/>
        <v>0.04</v>
      </c>
      <c r="Z4" s="58" t="s">
        <v>2023</v>
      </c>
      <c r="AA4" s="58" t="s">
        <v>2024</v>
      </c>
      <c r="AB4" s="125">
        <v>0</v>
      </c>
      <c r="AC4" s="58" t="s">
        <v>245</v>
      </c>
      <c r="AD4" s="59" t="s">
        <v>338</v>
      </c>
      <c r="AE4" s="59" t="s">
        <v>338</v>
      </c>
      <c r="AF4" s="238">
        <v>7.4999999999999997E-2</v>
      </c>
      <c r="AG4" s="239">
        <v>0.3</v>
      </c>
      <c r="AH4" s="240" t="s">
        <v>2025</v>
      </c>
      <c r="AI4" s="58" t="s">
        <v>2026</v>
      </c>
      <c r="AJ4" s="228">
        <v>0</v>
      </c>
      <c r="AK4" s="241" t="s">
        <v>245</v>
      </c>
      <c r="AL4" s="229" t="s">
        <v>338</v>
      </c>
      <c r="AM4" s="229" t="s">
        <v>338</v>
      </c>
      <c r="AN4" s="238">
        <v>0.05</v>
      </c>
      <c r="AO4" s="242">
        <v>0.2</v>
      </c>
      <c r="AP4" s="240" t="s">
        <v>2027</v>
      </c>
      <c r="AQ4" s="222" t="s">
        <v>2028</v>
      </c>
      <c r="AR4" s="228">
        <v>0</v>
      </c>
      <c r="AS4" s="235" t="s">
        <v>245</v>
      </c>
      <c r="AT4" s="231" t="s">
        <v>338</v>
      </c>
      <c r="AU4" s="231" t="s">
        <v>338</v>
      </c>
      <c r="AV4" s="243">
        <v>0.08</v>
      </c>
      <c r="AW4" s="244">
        <f>+AV4/25%</f>
        <v>0.32</v>
      </c>
      <c r="AX4" s="245" t="s">
        <v>2029</v>
      </c>
      <c r="AY4" s="246" t="s">
        <v>2030</v>
      </c>
    </row>
    <row r="5" spans="1:52" ht="357" x14ac:dyDescent="0.25">
      <c r="A5" s="2">
        <v>3</v>
      </c>
      <c r="B5" s="58" t="s">
        <v>68</v>
      </c>
      <c r="C5" s="58" t="s">
        <v>68</v>
      </c>
      <c r="D5" s="59" t="s">
        <v>100</v>
      </c>
      <c r="E5" s="59" t="s">
        <v>72</v>
      </c>
      <c r="F5" s="59" t="s">
        <v>73</v>
      </c>
      <c r="G5" s="59" t="s">
        <v>74</v>
      </c>
      <c r="H5" s="59" t="s">
        <v>118</v>
      </c>
      <c r="I5" s="59" t="s">
        <v>119</v>
      </c>
      <c r="J5" s="58" t="s">
        <v>2031</v>
      </c>
      <c r="K5" s="58" t="s">
        <v>121</v>
      </c>
      <c r="L5" s="236">
        <v>0.95</v>
      </c>
      <c r="M5" s="58" t="s">
        <v>123</v>
      </c>
      <c r="N5" s="58" t="s">
        <v>125</v>
      </c>
      <c r="O5" s="91">
        <v>1</v>
      </c>
      <c r="P5" s="91">
        <v>1</v>
      </c>
      <c r="Q5" s="91">
        <v>1</v>
      </c>
      <c r="R5" s="91">
        <v>1</v>
      </c>
      <c r="S5" s="91">
        <v>1</v>
      </c>
      <c r="T5" s="91">
        <v>0.02</v>
      </c>
      <c r="U5" s="58" t="s">
        <v>2032</v>
      </c>
      <c r="V5" s="72" t="s">
        <v>2033</v>
      </c>
      <c r="W5" s="58" t="s">
        <v>2034</v>
      </c>
      <c r="X5" s="247">
        <v>0.88139999999999996</v>
      </c>
      <c r="Y5" s="72">
        <f t="shared" si="0"/>
        <v>0.88139999999999996</v>
      </c>
      <c r="Z5" s="58" t="s">
        <v>2035</v>
      </c>
      <c r="AA5" s="58" t="s">
        <v>2036</v>
      </c>
      <c r="AB5" s="91">
        <v>0.02</v>
      </c>
      <c r="AC5" s="58" t="s">
        <v>2037</v>
      </c>
      <c r="AD5" s="58" t="s">
        <v>2037</v>
      </c>
      <c r="AE5" s="58" t="s">
        <v>2037</v>
      </c>
      <c r="AF5" s="248">
        <v>0.77880000000000005</v>
      </c>
      <c r="AG5" s="249">
        <v>0.77880000000000005</v>
      </c>
      <c r="AH5" s="240" t="s">
        <v>2038</v>
      </c>
      <c r="AI5" s="58" t="s">
        <v>2039</v>
      </c>
      <c r="AJ5" s="91">
        <v>0.02</v>
      </c>
      <c r="AK5" s="58" t="s">
        <v>2037</v>
      </c>
      <c r="AL5" s="58" t="s">
        <v>2037</v>
      </c>
      <c r="AM5" s="58" t="s">
        <v>2037</v>
      </c>
      <c r="AN5" s="248">
        <v>0.64139999999999997</v>
      </c>
      <c r="AO5" s="249">
        <v>0.64139999999999997</v>
      </c>
      <c r="AP5" s="240" t="s">
        <v>2040</v>
      </c>
      <c r="AQ5" s="250" t="s">
        <v>2041</v>
      </c>
      <c r="AR5" s="91">
        <v>0.02</v>
      </c>
      <c r="AS5" s="251" t="s">
        <v>2037</v>
      </c>
      <c r="AT5" s="251" t="s">
        <v>2037</v>
      </c>
      <c r="AU5" s="251" t="s">
        <v>2037</v>
      </c>
      <c r="AV5" s="252">
        <v>0.89</v>
      </c>
      <c r="AW5" s="253">
        <v>0.89</v>
      </c>
      <c r="AX5" s="245" t="s">
        <v>2042</v>
      </c>
      <c r="AY5" s="254" t="s">
        <v>2043</v>
      </c>
    </row>
    <row r="6" spans="1:52" ht="382.5" x14ac:dyDescent="0.25">
      <c r="A6" s="2">
        <v>4</v>
      </c>
      <c r="B6" s="58" t="s">
        <v>68</v>
      </c>
      <c r="C6" s="58" t="s">
        <v>68</v>
      </c>
      <c r="D6" s="59" t="s">
        <v>100</v>
      </c>
      <c r="E6" s="59" t="s">
        <v>72</v>
      </c>
      <c r="F6" s="59" t="s">
        <v>73</v>
      </c>
      <c r="G6" s="59" t="s">
        <v>74</v>
      </c>
      <c r="H6" s="59" t="s">
        <v>75</v>
      </c>
      <c r="I6" s="59" t="s">
        <v>101</v>
      </c>
      <c r="J6" s="58" t="s">
        <v>137</v>
      </c>
      <c r="K6" s="58" t="s">
        <v>138</v>
      </c>
      <c r="L6" s="236" t="s">
        <v>139</v>
      </c>
      <c r="M6" s="58" t="s">
        <v>141</v>
      </c>
      <c r="N6" s="58" t="s">
        <v>143</v>
      </c>
      <c r="O6" s="91" t="s">
        <v>2044</v>
      </c>
      <c r="P6" s="91" t="s">
        <v>96</v>
      </c>
      <c r="Q6" s="91" t="s">
        <v>2045</v>
      </c>
      <c r="R6" s="91" t="s">
        <v>2046</v>
      </c>
      <c r="S6" s="91" t="s">
        <v>2046</v>
      </c>
      <c r="T6" s="91">
        <v>0</v>
      </c>
      <c r="U6" s="58" t="s">
        <v>2047</v>
      </c>
      <c r="V6" s="72" t="s">
        <v>2048</v>
      </c>
      <c r="W6" s="59"/>
      <c r="X6" s="255">
        <v>0.99780000000000002</v>
      </c>
      <c r="Y6" s="72" t="str">
        <f t="shared" si="0"/>
        <v>No aplica</v>
      </c>
      <c r="Z6" s="58" t="s">
        <v>2049</v>
      </c>
      <c r="AA6" s="58" t="s">
        <v>2050</v>
      </c>
      <c r="AB6" s="77">
        <v>0</v>
      </c>
      <c r="AC6" s="58" t="s">
        <v>245</v>
      </c>
      <c r="AD6" s="236" t="s">
        <v>338</v>
      </c>
      <c r="AE6" s="58" t="s">
        <v>245</v>
      </c>
      <c r="AF6" s="248">
        <v>0.99909999999999999</v>
      </c>
      <c r="AG6" s="249">
        <v>0.99909999999999999</v>
      </c>
      <c r="AH6" s="240" t="s">
        <v>2051</v>
      </c>
      <c r="AI6" s="58" t="s">
        <v>2052</v>
      </c>
      <c r="AJ6" s="77">
        <v>0</v>
      </c>
      <c r="AK6" s="58" t="s">
        <v>245</v>
      </c>
      <c r="AL6" s="236" t="s">
        <v>338</v>
      </c>
      <c r="AM6" s="58" t="s">
        <v>245</v>
      </c>
      <c r="AN6" s="248">
        <v>0.99970000000000003</v>
      </c>
      <c r="AO6" s="249">
        <v>0.99970000000000003</v>
      </c>
      <c r="AP6" s="240" t="s">
        <v>2053</v>
      </c>
      <c r="AQ6" s="250" t="s">
        <v>2054</v>
      </c>
      <c r="AR6" s="77">
        <v>0</v>
      </c>
      <c r="AS6" s="251" t="s">
        <v>245</v>
      </c>
      <c r="AT6" s="256" t="s">
        <v>338</v>
      </c>
      <c r="AU6" s="251" t="s">
        <v>245</v>
      </c>
      <c r="AV6" s="252" t="s">
        <v>150</v>
      </c>
      <c r="AW6" s="253" t="s">
        <v>2044</v>
      </c>
      <c r="AX6" s="245" t="s">
        <v>2055</v>
      </c>
      <c r="AY6" s="254" t="s">
        <v>2056</v>
      </c>
    </row>
    <row r="7" spans="1:52" ht="165.75" x14ac:dyDescent="0.25">
      <c r="A7" s="2">
        <v>5</v>
      </c>
      <c r="B7" s="58" t="s">
        <v>151</v>
      </c>
      <c r="C7" s="58" t="s">
        <v>151</v>
      </c>
      <c r="D7" s="58" t="s">
        <v>100</v>
      </c>
      <c r="E7" s="58" t="s">
        <v>72</v>
      </c>
      <c r="F7" s="58" t="s">
        <v>73</v>
      </c>
      <c r="G7" s="58" t="s">
        <v>74</v>
      </c>
      <c r="H7" s="58" t="s">
        <v>153</v>
      </c>
      <c r="I7" s="58" t="s">
        <v>154</v>
      </c>
      <c r="J7" s="58" t="s">
        <v>2057</v>
      </c>
      <c r="K7" s="58" t="s">
        <v>156</v>
      </c>
      <c r="L7" s="58">
        <v>0</v>
      </c>
      <c r="M7" s="58" t="s">
        <v>158</v>
      </c>
      <c r="N7" s="58" t="s">
        <v>159</v>
      </c>
      <c r="O7" s="97">
        <v>0.9</v>
      </c>
      <c r="P7" s="72" t="s">
        <v>171</v>
      </c>
      <c r="Q7" s="72">
        <v>0</v>
      </c>
      <c r="R7" s="72">
        <v>0</v>
      </c>
      <c r="S7" s="97">
        <v>0.9</v>
      </c>
      <c r="T7" s="97">
        <v>0</v>
      </c>
      <c r="U7" s="58" t="s">
        <v>2058</v>
      </c>
      <c r="V7" s="91">
        <v>0</v>
      </c>
      <c r="W7" s="59"/>
      <c r="X7" s="91">
        <v>0</v>
      </c>
      <c r="Y7" s="72" t="str">
        <f t="shared" si="0"/>
        <v>No aplica</v>
      </c>
      <c r="Z7" s="58" t="s">
        <v>2059</v>
      </c>
      <c r="AA7" s="58" t="s">
        <v>2060</v>
      </c>
      <c r="AB7" s="200">
        <v>0</v>
      </c>
      <c r="AC7" s="58" t="s">
        <v>245</v>
      </c>
      <c r="AD7" s="58" t="s">
        <v>245</v>
      </c>
      <c r="AE7" s="58" t="s">
        <v>245</v>
      </c>
      <c r="AF7" s="91">
        <v>0</v>
      </c>
      <c r="AG7" s="97">
        <v>0</v>
      </c>
      <c r="AH7" s="58" t="s">
        <v>2059</v>
      </c>
      <c r="AI7" s="58" t="s">
        <v>2061</v>
      </c>
      <c r="AJ7" s="200">
        <v>0</v>
      </c>
      <c r="AK7" s="58" t="s">
        <v>245</v>
      </c>
      <c r="AL7" s="58" t="s">
        <v>245</v>
      </c>
      <c r="AM7" s="58" t="s">
        <v>245</v>
      </c>
      <c r="AN7" s="91">
        <v>0</v>
      </c>
      <c r="AO7" s="111">
        <v>0</v>
      </c>
      <c r="AP7" s="257" t="s">
        <v>2059</v>
      </c>
      <c r="AQ7" s="257" t="s">
        <v>2062</v>
      </c>
      <c r="AR7" s="200">
        <v>0</v>
      </c>
      <c r="AS7" s="251" t="s">
        <v>245</v>
      </c>
      <c r="AT7" s="251" t="s">
        <v>245</v>
      </c>
      <c r="AU7" s="251" t="s">
        <v>245</v>
      </c>
      <c r="AV7" s="258">
        <v>0</v>
      </c>
      <c r="AW7" s="62">
        <v>0</v>
      </c>
      <c r="AX7" s="259" t="s">
        <v>2063</v>
      </c>
      <c r="AY7" s="259" t="s">
        <v>2064</v>
      </c>
    </row>
    <row r="8" spans="1:52" ht="102" x14ac:dyDescent="0.25">
      <c r="A8" s="2">
        <v>5.0999999999999996</v>
      </c>
      <c r="B8" s="58" t="s">
        <v>151</v>
      </c>
      <c r="C8" s="58" t="s">
        <v>151</v>
      </c>
      <c r="D8" s="58" t="s">
        <v>100</v>
      </c>
      <c r="E8" s="58" t="s">
        <v>72</v>
      </c>
      <c r="F8" s="58" t="s">
        <v>73</v>
      </c>
      <c r="G8" s="58" t="s">
        <v>74</v>
      </c>
      <c r="H8" s="58" t="s">
        <v>153</v>
      </c>
      <c r="I8" s="58" t="s">
        <v>154</v>
      </c>
      <c r="J8" s="58" t="s">
        <v>2057</v>
      </c>
      <c r="K8" s="58" t="s">
        <v>156</v>
      </c>
      <c r="L8" s="58">
        <v>0</v>
      </c>
      <c r="M8" s="58" t="s">
        <v>172</v>
      </c>
      <c r="N8" s="58" t="s">
        <v>173</v>
      </c>
      <c r="O8" s="72">
        <v>0</v>
      </c>
      <c r="P8" s="72">
        <v>13</v>
      </c>
      <c r="Q8" s="72">
        <v>1</v>
      </c>
      <c r="R8" s="77">
        <v>1</v>
      </c>
      <c r="S8" s="77">
        <v>15</v>
      </c>
      <c r="T8" s="77">
        <v>0</v>
      </c>
      <c r="U8" s="59"/>
      <c r="V8" s="77"/>
      <c r="W8" s="59"/>
      <c r="X8" s="91">
        <v>0</v>
      </c>
      <c r="Y8" s="72" t="str">
        <f t="shared" si="0"/>
        <v>No aplica</v>
      </c>
      <c r="Z8" s="58" t="s">
        <v>2059</v>
      </c>
      <c r="AA8" s="58" t="s">
        <v>2060</v>
      </c>
      <c r="AB8" s="77">
        <v>0</v>
      </c>
      <c r="AC8" s="58" t="s">
        <v>245</v>
      </c>
      <c r="AD8" s="58" t="s">
        <v>245</v>
      </c>
      <c r="AE8" s="58" t="s">
        <v>245</v>
      </c>
      <c r="AF8" s="91">
        <v>0</v>
      </c>
      <c r="AG8" s="97">
        <v>0</v>
      </c>
      <c r="AH8" s="260" t="s">
        <v>2059</v>
      </c>
      <c r="AI8" s="58" t="s">
        <v>2061</v>
      </c>
      <c r="AJ8" s="77">
        <v>0</v>
      </c>
      <c r="AK8" s="58" t="s">
        <v>245</v>
      </c>
      <c r="AL8" s="58" t="s">
        <v>245</v>
      </c>
      <c r="AM8" s="58" t="s">
        <v>245</v>
      </c>
      <c r="AN8" s="261">
        <v>0</v>
      </c>
      <c r="AO8" s="262">
        <v>0</v>
      </c>
      <c r="AP8" s="260" t="s">
        <v>2059</v>
      </c>
      <c r="AQ8" s="222" t="s">
        <v>2062</v>
      </c>
      <c r="AR8" s="77">
        <v>0</v>
      </c>
      <c r="AS8" s="251" t="s">
        <v>245</v>
      </c>
      <c r="AT8" s="251" t="s">
        <v>245</v>
      </c>
      <c r="AU8" s="251" t="s">
        <v>245</v>
      </c>
      <c r="AV8" s="263">
        <v>0</v>
      </c>
      <c r="AW8" s="264">
        <v>0</v>
      </c>
      <c r="AX8" s="265" t="s">
        <v>2063</v>
      </c>
      <c r="AY8" s="246" t="s">
        <v>2064</v>
      </c>
    </row>
    <row r="9" spans="1:52" ht="127.5" x14ac:dyDescent="0.25">
      <c r="A9" s="2">
        <v>6</v>
      </c>
      <c r="B9" s="58" t="s">
        <v>151</v>
      </c>
      <c r="C9" s="58" t="s">
        <v>151</v>
      </c>
      <c r="D9" s="58" t="s">
        <v>100</v>
      </c>
      <c r="E9" s="58" t="s">
        <v>72</v>
      </c>
      <c r="F9" s="58" t="s">
        <v>73</v>
      </c>
      <c r="G9" s="58" t="s">
        <v>74</v>
      </c>
      <c r="H9" s="58" t="s">
        <v>153</v>
      </c>
      <c r="I9" s="58" t="s">
        <v>154</v>
      </c>
      <c r="J9" s="58" t="s">
        <v>2065</v>
      </c>
      <c r="K9" s="58" t="s">
        <v>186</v>
      </c>
      <c r="L9" s="58">
        <v>17</v>
      </c>
      <c r="M9" s="58" t="s">
        <v>187</v>
      </c>
      <c r="N9" s="58" t="s">
        <v>188</v>
      </c>
      <c r="O9" s="72">
        <v>3</v>
      </c>
      <c r="P9" s="72">
        <v>3</v>
      </c>
      <c r="Q9" s="72">
        <v>3</v>
      </c>
      <c r="R9" s="72">
        <v>3</v>
      </c>
      <c r="S9" s="72">
        <v>12</v>
      </c>
      <c r="T9" s="72">
        <v>0</v>
      </c>
      <c r="U9" s="59"/>
      <c r="V9" s="77"/>
      <c r="W9" s="59"/>
      <c r="X9" s="77">
        <v>1</v>
      </c>
      <c r="Y9" s="97">
        <f t="shared" si="0"/>
        <v>0.33333333333333331</v>
      </c>
      <c r="Z9" s="58" t="s">
        <v>2066</v>
      </c>
      <c r="AA9" s="58" t="s">
        <v>2067</v>
      </c>
      <c r="AB9" s="72">
        <v>0</v>
      </c>
      <c r="AC9" s="58" t="s">
        <v>245</v>
      </c>
      <c r="AD9" s="58" t="s">
        <v>245</v>
      </c>
      <c r="AE9" s="58" t="s">
        <v>245</v>
      </c>
      <c r="AF9" s="77">
        <v>1</v>
      </c>
      <c r="AG9" s="91">
        <v>0.33</v>
      </c>
      <c r="AH9" s="58" t="s">
        <v>2068</v>
      </c>
      <c r="AI9" s="58" t="s">
        <v>2069</v>
      </c>
      <c r="AJ9" s="72">
        <v>0</v>
      </c>
      <c r="AK9" s="58" t="s">
        <v>245</v>
      </c>
      <c r="AL9" s="58" t="s">
        <v>245</v>
      </c>
      <c r="AM9" s="58" t="s">
        <v>245</v>
      </c>
      <c r="AN9" s="266">
        <v>1</v>
      </c>
      <c r="AO9" s="267">
        <v>0.34</v>
      </c>
      <c r="AP9" s="257" t="s">
        <v>2070</v>
      </c>
      <c r="AQ9" s="268" t="s">
        <v>2071</v>
      </c>
      <c r="AR9" s="72">
        <v>0</v>
      </c>
      <c r="AS9" s="251" t="s">
        <v>245</v>
      </c>
      <c r="AT9" s="251" t="s">
        <v>245</v>
      </c>
      <c r="AU9" s="251" t="s">
        <v>245</v>
      </c>
      <c r="AV9" s="269">
        <v>0</v>
      </c>
      <c r="AW9" s="270">
        <v>0</v>
      </c>
      <c r="AX9" s="259" t="s">
        <v>2072</v>
      </c>
      <c r="AY9" s="271" t="s">
        <v>2073</v>
      </c>
    </row>
    <row r="10" spans="1:52" ht="102" x14ac:dyDescent="0.25">
      <c r="A10" s="2">
        <v>7</v>
      </c>
      <c r="B10" s="58" t="s">
        <v>196</v>
      </c>
      <c r="C10" s="58" t="s">
        <v>196</v>
      </c>
      <c r="D10" s="58" t="s">
        <v>100</v>
      </c>
      <c r="E10" s="58" t="s">
        <v>72</v>
      </c>
      <c r="F10" s="58" t="s">
        <v>73</v>
      </c>
      <c r="G10" s="58" t="s">
        <v>74</v>
      </c>
      <c r="H10" s="58" t="s">
        <v>75</v>
      </c>
      <c r="I10" s="58" t="s">
        <v>101</v>
      </c>
      <c r="J10" s="58" t="s">
        <v>2057</v>
      </c>
      <c r="K10" s="58" t="s">
        <v>200</v>
      </c>
      <c r="L10" s="58">
        <v>1</v>
      </c>
      <c r="M10" s="58" t="s">
        <v>201</v>
      </c>
      <c r="N10" s="58" t="s">
        <v>202</v>
      </c>
      <c r="O10" s="272">
        <v>0.5</v>
      </c>
      <c r="P10" s="272">
        <v>0.5</v>
      </c>
      <c r="Q10" s="72" t="s">
        <v>171</v>
      </c>
      <c r="R10" s="72" t="s">
        <v>171</v>
      </c>
      <c r="S10" s="200">
        <v>1</v>
      </c>
      <c r="T10" s="200">
        <v>0</v>
      </c>
      <c r="U10" s="236" t="s">
        <v>245</v>
      </c>
      <c r="V10" s="91" t="s">
        <v>245</v>
      </c>
      <c r="W10" s="236" t="s">
        <v>245</v>
      </c>
      <c r="X10" s="273">
        <v>0</v>
      </c>
      <c r="Y10" s="72" t="str">
        <f t="shared" si="0"/>
        <v>No aplica</v>
      </c>
      <c r="Z10" s="58" t="s">
        <v>2074</v>
      </c>
      <c r="AA10" s="58" t="s">
        <v>2075</v>
      </c>
      <c r="AB10" s="200">
        <v>0</v>
      </c>
      <c r="AC10" s="236" t="s">
        <v>245</v>
      </c>
      <c r="AD10" s="236" t="s">
        <v>245</v>
      </c>
      <c r="AE10" s="236" t="s">
        <v>245</v>
      </c>
      <c r="AF10" s="247" t="s">
        <v>2076</v>
      </c>
      <c r="AG10" s="97">
        <v>1</v>
      </c>
      <c r="AH10" s="274" t="s">
        <v>2077</v>
      </c>
      <c r="AI10" s="58" t="s">
        <v>2078</v>
      </c>
      <c r="AJ10" s="200">
        <v>0</v>
      </c>
      <c r="AK10" s="236" t="s">
        <v>245</v>
      </c>
      <c r="AL10" s="236" t="s">
        <v>245</v>
      </c>
      <c r="AM10" s="236" t="s">
        <v>245</v>
      </c>
      <c r="AN10" s="275">
        <v>0</v>
      </c>
      <c r="AO10" s="262" t="s">
        <v>2037</v>
      </c>
      <c r="AP10" s="276" t="s">
        <v>2037</v>
      </c>
      <c r="AQ10" s="277" t="s">
        <v>2037</v>
      </c>
      <c r="AR10" s="200">
        <v>0</v>
      </c>
      <c r="AS10" s="256" t="s">
        <v>245</v>
      </c>
      <c r="AT10" s="256" t="s">
        <v>245</v>
      </c>
      <c r="AU10" s="256" t="s">
        <v>245</v>
      </c>
      <c r="AV10" s="275">
        <v>0</v>
      </c>
      <c r="AW10" s="264" t="s">
        <v>245</v>
      </c>
      <c r="AX10" s="278" t="s">
        <v>245</v>
      </c>
      <c r="AY10" s="279" t="s">
        <v>245</v>
      </c>
      <c r="AZ10" s="213" t="s">
        <v>2079</v>
      </c>
    </row>
    <row r="11" spans="1:52" ht="153" x14ac:dyDescent="0.25">
      <c r="A11" s="2">
        <v>8</v>
      </c>
      <c r="B11" s="58" t="s">
        <v>196</v>
      </c>
      <c r="C11" s="58" t="s">
        <v>196</v>
      </c>
      <c r="D11" s="58" t="s">
        <v>100</v>
      </c>
      <c r="E11" s="58" t="s">
        <v>72</v>
      </c>
      <c r="F11" s="58" t="s">
        <v>73</v>
      </c>
      <c r="G11" s="58" t="s">
        <v>74</v>
      </c>
      <c r="H11" s="58" t="s">
        <v>75</v>
      </c>
      <c r="I11" s="58" t="s">
        <v>101</v>
      </c>
      <c r="J11" s="58" t="s">
        <v>2057</v>
      </c>
      <c r="K11" s="58" t="s">
        <v>212</v>
      </c>
      <c r="L11" s="58" t="s">
        <v>213</v>
      </c>
      <c r="M11" s="58" t="s">
        <v>215</v>
      </c>
      <c r="N11" s="58" t="s">
        <v>216</v>
      </c>
      <c r="O11" s="97">
        <v>0.7</v>
      </c>
      <c r="P11" s="97">
        <v>0.9</v>
      </c>
      <c r="Q11" s="97">
        <v>0.9</v>
      </c>
      <c r="R11" s="97">
        <v>0.9</v>
      </c>
      <c r="S11" s="97">
        <v>0.85</v>
      </c>
      <c r="T11" s="97">
        <v>0</v>
      </c>
      <c r="U11" s="236" t="s">
        <v>245</v>
      </c>
      <c r="V11" s="91" t="s">
        <v>245</v>
      </c>
      <c r="W11" s="236" t="s">
        <v>245</v>
      </c>
      <c r="X11" s="77">
        <v>0</v>
      </c>
      <c r="Y11" s="72" t="str">
        <f t="shared" si="0"/>
        <v>No aplica</v>
      </c>
      <c r="Z11" s="58" t="s">
        <v>2074</v>
      </c>
      <c r="AA11" s="241" t="s">
        <v>2080</v>
      </c>
      <c r="AB11" s="200">
        <v>0</v>
      </c>
      <c r="AC11" s="236" t="s">
        <v>245</v>
      </c>
      <c r="AD11" s="236" t="s">
        <v>245</v>
      </c>
      <c r="AE11" s="236" t="s">
        <v>245</v>
      </c>
      <c r="AF11" s="77">
        <v>0</v>
      </c>
      <c r="AG11" s="77" t="s">
        <v>338</v>
      </c>
      <c r="AH11" s="58" t="s">
        <v>2081</v>
      </c>
      <c r="AI11" s="58" t="s">
        <v>171</v>
      </c>
      <c r="AJ11" s="200">
        <v>0</v>
      </c>
      <c r="AK11" s="236" t="s">
        <v>245</v>
      </c>
      <c r="AL11" s="236" t="s">
        <v>245</v>
      </c>
      <c r="AM11" s="236" t="s">
        <v>245</v>
      </c>
      <c r="AN11" s="8">
        <v>0.62</v>
      </c>
      <c r="AO11" s="13">
        <v>0.68379999999999996</v>
      </c>
      <c r="AP11" s="58" t="s">
        <v>2082</v>
      </c>
      <c r="AQ11" s="241" t="s">
        <v>2083</v>
      </c>
      <c r="AR11" s="200">
        <v>0</v>
      </c>
      <c r="AS11" s="256" t="s">
        <v>245</v>
      </c>
      <c r="AT11" s="256" t="s">
        <v>245</v>
      </c>
      <c r="AU11" s="256" t="s">
        <v>245</v>
      </c>
      <c r="AV11" s="280">
        <v>7</v>
      </c>
      <c r="AW11" s="281">
        <v>1</v>
      </c>
      <c r="AX11" s="251" t="s">
        <v>2084</v>
      </c>
      <c r="AY11" s="235" t="s">
        <v>2085</v>
      </c>
      <c r="AZ11" s="213" t="s">
        <v>2086</v>
      </c>
    </row>
    <row r="12" spans="1:52" ht="318.75" x14ac:dyDescent="0.25">
      <c r="A12" s="2">
        <v>9</v>
      </c>
      <c r="B12" s="58" t="s">
        <v>196</v>
      </c>
      <c r="C12" s="58" t="s">
        <v>196</v>
      </c>
      <c r="D12" s="58" t="s">
        <v>100</v>
      </c>
      <c r="E12" s="58" t="s">
        <v>72</v>
      </c>
      <c r="F12" s="58" t="s">
        <v>73</v>
      </c>
      <c r="G12" s="58" t="s">
        <v>74</v>
      </c>
      <c r="H12" s="58" t="s">
        <v>75</v>
      </c>
      <c r="I12" s="58" t="s">
        <v>226</v>
      </c>
      <c r="J12" s="58" t="s">
        <v>1112</v>
      </c>
      <c r="K12" s="58" t="s">
        <v>227</v>
      </c>
      <c r="L12" s="58">
        <v>0</v>
      </c>
      <c r="M12" s="58" t="s">
        <v>228</v>
      </c>
      <c r="N12" s="58" t="s">
        <v>2087</v>
      </c>
      <c r="O12" s="97">
        <v>0.3</v>
      </c>
      <c r="P12" s="97">
        <v>0.7</v>
      </c>
      <c r="Q12" s="72" t="s">
        <v>171</v>
      </c>
      <c r="R12" s="72" t="s">
        <v>171</v>
      </c>
      <c r="S12" s="97">
        <v>1</v>
      </c>
      <c r="T12" s="97">
        <v>0.15</v>
      </c>
      <c r="U12" s="282" t="s">
        <v>2088</v>
      </c>
      <c r="V12" s="91">
        <v>1</v>
      </c>
      <c r="W12" s="282" t="s">
        <v>2089</v>
      </c>
      <c r="X12" s="283">
        <v>0.17499999999999999</v>
      </c>
      <c r="Y12" s="72">
        <f t="shared" si="0"/>
        <v>0.25</v>
      </c>
      <c r="Z12" s="58" t="s">
        <v>2090</v>
      </c>
      <c r="AA12" s="58" t="s">
        <v>2091</v>
      </c>
      <c r="AB12" s="97" t="s">
        <v>2092</v>
      </c>
      <c r="AC12" s="284" t="s">
        <v>2092</v>
      </c>
      <c r="AD12" s="284" t="s">
        <v>2092</v>
      </c>
      <c r="AE12" s="284" t="s">
        <v>2092</v>
      </c>
      <c r="AF12" s="285">
        <v>0.42859999999999998</v>
      </c>
      <c r="AG12" s="91">
        <v>0.3</v>
      </c>
      <c r="AH12" s="58" t="s">
        <v>2093</v>
      </c>
      <c r="AI12" s="58" t="s">
        <v>2094</v>
      </c>
      <c r="AJ12" s="97" t="s">
        <v>2092</v>
      </c>
      <c r="AK12" s="284" t="s">
        <v>2092</v>
      </c>
      <c r="AL12" s="284" t="s">
        <v>2092</v>
      </c>
      <c r="AM12" s="284" t="s">
        <v>2092</v>
      </c>
      <c r="AN12" s="286">
        <v>0.85</v>
      </c>
      <c r="AO12" s="283">
        <v>0.59499999999999997</v>
      </c>
      <c r="AP12" s="241" t="s">
        <v>2095</v>
      </c>
      <c r="AQ12" s="241" t="s">
        <v>2096</v>
      </c>
      <c r="AR12" s="97" t="s">
        <v>2092</v>
      </c>
      <c r="AS12" s="287" t="s">
        <v>2092</v>
      </c>
      <c r="AT12" s="287" t="s">
        <v>2092</v>
      </c>
      <c r="AU12" s="287" t="s">
        <v>2092</v>
      </c>
      <c r="AV12" s="237">
        <v>0</v>
      </c>
      <c r="AW12" s="288">
        <v>1</v>
      </c>
      <c r="AX12" s="289" t="s">
        <v>2097</v>
      </c>
      <c r="AY12" s="235" t="s">
        <v>2085</v>
      </c>
      <c r="AZ12" s="213" t="s">
        <v>2098</v>
      </c>
    </row>
    <row r="13" spans="1:52" ht="127.5" x14ac:dyDescent="0.25">
      <c r="A13" s="2">
        <v>9.1</v>
      </c>
      <c r="B13" s="58" t="s">
        <v>196</v>
      </c>
      <c r="C13" s="58" t="s">
        <v>196</v>
      </c>
      <c r="D13" s="58" t="s">
        <v>100</v>
      </c>
      <c r="E13" s="58" t="s">
        <v>72</v>
      </c>
      <c r="F13" s="58" t="s">
        <v>73</v>
      </c>
      <c r="G13" s="58" t="s">
        <v>74</v>
      </c>
      <c r="H13" s="58" t="s">
        <v>75</v>
      </c>
      <c r="I13" s="58" t="s">
        <v>226</v>
      </c>
      <c r="J13" s="58" t="s">
        <v>794</v>
      </c>
      <c r="K13" s="59" t="s">
        <v>227</v>
      </c>
      <c r="L13" s="58">
        <v>0</v>
      </c>
      <c r="M13" s="58" t="s">
        <v>233</v>
      </c>
      <c r="N13" s="58" t="s">
        <v>234</v>
      </c>
      <c r="O13" s="72" t="s">
        <v>171</v>
      </c>
      <c r="P13" s="72" t="s">
        <v>171</v>
      </c>
      <c r="Q13" s="200">
        <v>1</v>
      </c>
      <c r="R13" s="200">
        <v>1</v>
      </c>
      <c r="S13" s="200">
        <v>1</v>
      </c>
      <c r="T13" s="200">
        <v>0</v>
      </c>
      <c r="U13" s="236" t="s">
        <v>245</v>
      </c>
      <c r="V13" s="91" t="s">
        <v>245</v>
      </c>
      <c r="W13" s="236" t="s">
        <v>245</v>
      </c>
      <c r="X13" s="77">
        <v>0</v>
      </c>
      <c r="Y13" s="72" t="str">
        <f t="shared" si="0"/>
        <v>No aplica</v>
      </c>
      <c r="Z13" s="58" t="s">
        <v>2099</v>
      </c>
      <c r="AA13" s="58" t="s">
        <v>2100</v>
      </c>
      <c r="AB13" s="200">
        <v>0</v>
      </c>
      <c r="AC13" s="236" t="s">
        <v>245</v>
      </c>
      <c r="AD13" s="236" t="s">
        <v>245</v>
      </c>
      <c r="AE13" s="236" t="s">
        <v>245</v>
      </c>
      <c r="AF13" s="77" t="s">
        <v>338</v>
      </c>
      <c r="AG13" s="77" t="s">
        <v>338</v>
      </c>
      <c r="AH13" s="58" t="s">
        <v>2099</v>
      </c>
      <c r="AI13" s="58" t="s">
        <v>171</v>
      </c>
      <c r="AJ13" s="200">
        <v>0</v>
      </c>
      <c r="AK13" s="236" t="s">
        <v>245</v>
      </c>
      <c r="AL13" s="236" t="s">
        <v>245</v>
      </c>
      <c r="AM13" s="236" t="s">
        <v>245</v>
      </c>
      <c r="AN13" s="91" t="s">
        <v>245</v>
      </c>
      <c r="AO13" s="91" t="s">
        <v>245</v>
      </c>
      <c r="AP13" s="236" t="s">
        <v>245</v>
      </c>
      <c r="AQ13" s="236" t="s">
        <v>245</v>
      </c>
      <c r="AR13" s="200">
        <v>0</v>
      </c>
      <c r="AS13" s="256" t="s">
        <v>245</v>
      </c>
      <c r="AT13" s="256" t="s">
        <v>245</v>
      </c>
      <c r="AU13" s="256" t="s">
        <v>245</v>
      </c>
      <c r="AV13" s="258" t="s">
        <v>245</v>
      </c>
      <c r="AW13" s="258" t="s">
        <v>245</v>
      </c>
      <c r="AX13" s="256" t="s">
        <v>245</v>
      </c>
      <c r="AY13" s="256"/>
      <c r="AZ13" s="213" t="s">
        <v>2101</v>
      </c>
    </row>
    <row r="14" spans="1:52" ht="114.75" x14ac:dyDescent="0.25">
      <c r="A14" s="2">
        <v>10</v>
      </c>
      <c r="B14" s="58" t="s">
        <v>246</v>
      </c>
      <c r="C14" s="58" t="s">
        <v>246</v>
      </c>
      <c r="D14" s="58" t="s">
        <v>100</v>
      </c>
      <c r="E14" s="58" t="s">
        <v>248</v>
      </c>
      <c r="F14" s="58" t="s">
        <v>249</v>
      </c>
      <c r="G14" s="58" t="s">
        <v>74</v>
      </c>
      <c r="H14" s="58" t="s">
        <v>118</v>
      </c>
      <c r="I14" s="58" t="s">
        <v>119</v>
      </c>
      <c r="J14" s="58" t="s">
        <v>794</v>
      </c>
      <c r="K14" s="58" t="s">
        <v>250</v>
      </c>
      <c r="L14" s="290">
        <v>27200</v>
      </c>
      <c r="M14" s="58" t="s">
        <v>252</v>
      </c>
      <c r="N14" s="284" t="s">
        <v>253</v>
      </c>
      <c r="O14" s="291">
        <v>27200</v>
      </c>
      <c r="P14" s="291">
        <v>28613.200000000001</v>
      </c>
      <c r="Q14" s="291">
        <v>30026.800000000003</v>
      </c>
      <c r="R14" s="291">
        <v>31440</v>
      </c>
      <c r="S14" s="291">
        <v>117280</v>
      </c>
      <c r="T14" s="291">
        <v>0</v>
      </c>
      <c r="U14" s="59" t="s">
        <v>245</v>
      </c>
      <c r="V14" s="77" t="s">
        <v>245</v>
      </c>
      <c r="W14" s="59" t="s">
        <v>245</v>
      </c>
      <c r="X14" s="77">
        <v>6741</v>
      </c>
      <c r="Y14" s="97">
        <f t="shared" si="0"/>
        <v>0.23559056659164301</v>
      </c>
      <c r="Z14" s="58" t="s">
        <v>2102</v>
      </c>
      <c r="AA14" s="58" t="s">
        <v>2103</v>
      </c>
      <c r="AB14" s="72">
        <v>0</v>
      </c>
      <c r="AC14" s="59" t="s">
        <v>245</v>
      </c>
      <c r="AD14" s="59" t="s">
        <v>245</v>
      </c>
      <c r="AE14" s="59" t="s">
        <v>245</v>
      </c>
      <c r="AF14" s="72">
        <v>3864</v>
      </c>
      <c r="AG14" s="97">
        <v>0.14000000000000001</v>
      </c>
      <c r="AH14" s="58" t="s">
        <v>2104</v>
      </c>
      <c r="AI14" s="58" t="s">
        <v>2105</v>
      </c>
      <c r="AJ14" s="72">
        <v>0</v>
      </c>
      <c r="AK14" s="292" t="s">
        <v>245</v>
      </c>
      <c r="AL14" s="292" t="s">
        <v>245</v>
      </c>
      <c r="AM14" s="292" t="s">
        <v>245</v>
      </c>
      <c r="AN14" s="94">
        <v>7854</v>
      </c>
      <c r="AO14" s="111">
        <v>0.27</v>
      </c>
      <c r="AP14" s="257" t="s">
        <v>2106</v>
      </c>
      <c r="AQ14" s="58" t="s">
        <v>2107</v>
      </c>
      <c r="AR14" s="72">
        <v>0</v>
      </c>
      <c r="AS14" s="293" t="s">
        <v>245</v>
      </c>
      <c r="AT14" s="293" t="s">
        <v>245</v>
      </c>
      <c r="AU14" s="293" t="s">
        <v>245</v>
      </c>
      <c r="AV14" s="188">
        <v>7216</v>
      </c>
      <c r="AW14" s="294">
        <v>0.25</v>
      </c>
      <c r="AX14" s="234" t="s">
        <v>2108</v>
      </c>
      <c r="AY14" s="251" t="s">
        <v>2109</v>
      </c>
    </row>
    <row r="15" spans="1:52" ht="114.75" x14ac:dyDescent="0.25">
      <c r="A15" s="2">
        <v>10.1</v>
      </c>
      <c r="B15" s="58" t="s">
        <v>246</v>
      </c>
      <c r="C15" s="58" t="s">
        <v>246</v>
      </c>
      <c r="D15" s="58" t="s">
        <v>100</v>
      </c>
      <c r="E15" s="58" t="s">
        <v>248</v>
      </c>
      <c r="F15" s="58" t="s">
        <v>249</v>
      </c>
      <c r="G15" s="58" t="s">
        <v>74</v>
      </c>
      <c r="H15" s="58" t="s">
        <v>118</v>
      </c>
      <c r="I15" s="58" t="s">
        <v>119</v>
      </c>
      <c r="J15" s="58" t="s">
        <v>794</v>
      </c>
      <c r="K15" s="58" t="s">
        <v>250</v>
      </c>
      <c r="L15" s="290">
        <v>40800</v>
      </c>
      <c r="M15" s="58" t="s">
        <v>265</v>
      </c>
      <c r="N15" s="284" t="s">
        <v>266</v>
      </c>
      <c r="O15" s="291">
        <v>40800</v>
      </c>
      <c r="P15" s="291">
        <v>42919.8</v>
      </c>
      <c r="Q15" s="291">
        <v>45040.2</v>
      </c>
      <c r="R15" s="291">
        <v>47160</v>
      </c>
      <c r="S15" s="291">
        <v>175920</v>
      </c>
      <c r="T15" s="291">
        <v>0</v>
      </c>
      <c r="U15" s="59" t="s">
        <v>245</v>
      </c>
      <c r="V15" s="77" t="s">
        <v>245</v>
      </c>
      <c r="W15" s="59" t="s">
        <v>245</v>
      </c>
      <c r="X15" s="77">
        <v>20040</v>
      </c>
      <c r="Y15" s="97">
        <f t="shared" si="0"/>
        <v>0.46691736680972418</v>
      </c>
      <c r="Z15" s="58" t="s">
        <v>2110</v>
      </c>
      <c r="AA15" s="58" t="s">
        <v>2111</v>
      </c>
      <c r="AB15" s="72">
        <v>0</v>
      </c>
      <c r="AC15" s="59" t="s">
        <v>245</v>
      </c>
      <c r="AD15" s="59" t="s">
        <v>245</v>
      </c>
      <c r="AE15" s="59" t="s">
        <v>245</v>
      </c>
      <c r="AF15" s="72">
        <v>11421</v>
      </c>
      <c r="AG15" s="97">
        <v>0.27</v>
      </c>
      <c r="AH15" s="58" t="s">
        <v>2112</v>
      </c>
      <c r="AI15" s="58" t="s">
        <v>2113</v>
      </c>
      <c r="AJ15" s="72">
        <v>0</v>
      </c>
      <c r="AK15" s="59" t="s">
        <v>245</v>
      </c>
      <c r="AL15" s="59" t="s">
        <v>245</v>
      </c>
      <c r="AM15" s="59" t="s">
        <v>245</v>
      </c>
      <c r="AN15" s="72">
        <v>5957</v>
      </c>
      <c r="AO15" s="97">
        <v>0.14000000000000001</v>
      </c>
      <c r="AP15" s="58" t="s">
        <v>2114</v>
      </c>
      <c r="AQ15" s="58" t="s">
        <v>2115</v>
      </c>
      <c r="AR15" s="72">
        <v>0</v>
      </c>
      <c r="AS15" s="295" t="s">
        <v>245</v>
      </c>
      <c r="AT15" s="295" t="s">
        <v>245</v>
      </c>
      <c r="AU15" s="295" t="s">
        <v>245</v>
      </c>
      <c r="AV15" s="189">
        <v>11142</v>
      </c>
      <c r="AW15" s="296">
        <v>0.26</v>
      </c>
      <c r="AX15" s="235" t="s">
        <v>2116</v>
      </c>
      <c r="AY15" s="251" t="s">
        <v>2117</v>
      </c>
    </row>
    <row r="16" spans="1:52" ht="153" x14ac:dyDescent="0.25">
      <c r="A16" s="2">
        <v>10.199999999999999</v>
      </c>
      <c r="B16" s="58" t="s">
        <v>246</v>
      </c>
      <c r="C16" s="58" t="s">
        <v>246</v>
      </c>
      <c r="D16" s="58" t="s">
        <v>100</v>
      </c>
      <c r="E16" s="58" t="s">
        <v>248</v>
      </c>
      <c r="F16" s="58" t="s">
        <v>249</v>
      </c>
      <c r="G16" s="58" t="s">
        <v>74</v>
      </c>
      <c r="H16" s="58" t="s">
        <v>118</v>
      </c>
      <c r="I16" s="58" t="s">
        <v>119</v>
      </c>
      <c r="J16" s="58" t="s">
        <v>794</v>
      </c>
      <c r="K16" s="58" t="s">
        <v>250</v>
      </c>
      <c r="L16" s="59">
        <v>10</v>
      </c>
      <c r="M16" s="58" t="s">
        <v>274</v>
      </c>
      <c r="N16" s="284" t="s">
        <v>275</v>
      </c>
      <c r="O16" s="77">
        <v>10</v>
      </c>
      <c r="P16" s="77">
        <v>9</v>
      </c>
      <c r="Q16" s="77">
        <v>7</v>
      </c>
      <c r="R16" s="77">
        <v>7</v>
      </c>
      <c r="S16" s="77">
        <v>33</v>
      </c>
      <c r="T16" s="77">
        <v>0</v>
      </c>
      <c r="U16" s="59" t="s">
        <v>245</v>
      </c>
      <c r="V16" s="77" t="s">
        <v>245</v>
      </c>
      <c r="W16" s="59" t="s">
        <v>245</v>
      </c>
      <c r="X16" s="77">
        <v>5</v>
      </c>
      <c r="Y16" s="97">
        <f t="shared" si="0"/>
        <v>0.55555555555555558</v>
      </c>
      <c r="Z16" s="58" t="s">
        <v>2118</v>
      </c>
      <c r="AA16" s="58" t="s">
        <v>2119</v>
      </c>
      <c r="AB16" s="77">
        <v>0</v>
      </c>
      <c r="AC16" s="59" t="s">
        <v>245</v>
      </c>
      <c r="AD16" s="59" t="s">
        <v>245</v>
      </c>
      <c r="AE16" s="59" t="s">
        <v>245</v>
      </c>
      <c r="AF16" s="72">
        <v>27</v>
      </c>
      <c r="AG16" s="97">
        <v>1</v>
      </c>
      <c r="AH16" s="58" t="s">
        <v>2120</v>
      </c>
      <c r="AI16" s="58" t="s">
        <v>2121</v>
      </c>
      <c r="AJ16" s="77">
        <v>0</v>
      </c>
      <c r="AK16" s="59" t="s">
        <v>245</v>
      </c>
      <c r="AL16" s="59" t="s">
        <v>245</v>
      </c>
      <c r="AM16" s="59" t="s">
        <v>245</v>
      </c>
      <c r="AN16" s="72">
        <v>27</v>
      </c>
      <c r="AO16" s="97">
        <v>1</v>
      </c>
      <c r="AP16" s="58" t="s">
        <v>2122</v>
      </c>
      <c r="AQ16" s="58" t="s">
        <v>2123</v>
      </c>
      <c r="AR16" s="77">
        <v>0</v>
      </c>
      <c r="AS16" s="295" t="s">
        <v>245</v>
      </c>
      <c r="AT16" s="295" t="s">
        <v>245</v>
      </c>
      <c r="AU16" s="295" t="s">
        <v>245</v>
      </c>
      <c r="AV16" s="189">
        <v>18</v>
      </c>
      <c r="AW16" s="296">
        <v>2</v>
      </c>
      <c r="AX16" s="235" t="s">
        <v>2124</v>
      </c>
      <c r="AY16" s="251" t="s">
        <v>2117</v>
      </c>
      <c r="AZ16" s="297" t="s">
        <v>2125</v>
      </c>
    </row>
    <row r="17" spans="1:52" ht="76.5" x14ac:dyDescent="0.25">
      <c r="A17" s="2">
        <v>16</v>
      </c>
      <c r="B17" s="58" t="s">
        <v>317</v>
      </c>
      <c r="C17" s="58" t="s">
        <v>317</v>
      </c>
      <c r="D17" s="58" t="s">
        <v>100</v>
      </c>
      <c r="E17" s="58" t="s">
        <v>318</v>
      </c>
      <c r="F17" s="58" t="s">
        <v>319</v>
      </c>
      <c r="G17" s="58" t="s">
        <v>320</v>
      </c>
      <c r="H17" s="58" t="s">
        <v>352</v>
      </c>
      <c r="I17" s="58" t="s">
        <v>353</v>
      </c>
      <c r="J17" s="58" t="s">
        <v>185</v>
      </c>
      <c r="K17" s="58" t="s">
        <v>367</v>
      </c>
      <c r="L17" s="58">
        <v>0</v>
      </c>
      <c r="M17" s="58" t="s">
        <v>368</v>
      </c>
      <c r="N17" s="58" t="s">
        <v>369</v>
      </c>
      <c r="O17" s="72">
        <v>0</v>
      </c>
      <c r="P17" s="91">
        <v>0</v>
      </c>
      <c r="Q17" s="91">
        <v>0.1</v>
      </c>
      <c r="R17" s="91">
        <v>0.18</v>
      </c>
      <c r="S17" s="91">
        <v>0.18</v>
      </c>
      <c r="T17" s="125"/>
      <c r="U17" s="236"/>
      <c r="V17" s="91"/>
      <c r="W17" s="236"/>
      <c r="X17" s="91"/>
      <c r="Y17" s="97"/>
      <c r="Z17" s="58"/>
      <c r="AA17" s="58"/>
      <c r="AB17" s="125"/>
      <c r="AC17" s="236"/>
      <c r="AD17" s="236"/>
      <c r="AE17" s="236"/>
      <c r="AF17" s="91"/>
      <c r="AG17" s="97"/>
      <c r="AH17" s="260"/>
      <c r="AI17" s="58"/>
      <c r="AJ17" s="125"/>
      <c r="AK17" s="236"/>
      <c r="AL17" s="236"/>
      <c r="AM17" s="236"/>
      <c r="AN17" s="91"/>
      <c r="AO17" s="97"/>
      <c r="AP17" s="260"/>
      <c r="AQ17" s="58"/>
      <c r="AR17" s="125"/>
      <c r="AS17" s="256"/>
      <c r="AT17" s="256"/>
      <c r="AU17" s="256"/>
      <c r="AV17" s="258" t="s">
        <v>338</v>
      </c>
      <c r="AW17" s="63" t="s">
        <v>338</v>
      </c>
      <c r="AX17" s="265" t="s">
        <v>2126</v>
      </c>
      <c r="AY17" s="251" t="s">
        <v>2127</v>
      </c>
    </row>
    <row r="18" spans="1:52" ht="344.25" x14ac:dyDescent="0.25">
      <c r="A18" s="2">
        <v>17</v>
      </c>
      <c r="B18" s="58" t="s">
        <v>317</v>
      </c>
      <c r="C18" s="58" t="s">
        <v>317</v>
      </c>
      <c r="D18" s="58" t="s">
        <v>100</v>
      </c>
      <c r="E18" s="58" t="s">
        <v>318</v>
      </c>
      <c r="F18" s="58" t="s">
        <v>319</v>
      </c>
      <c r="G18" s="58" t="s">
        <v>320</v>
      </c>
      <c r="H18" s="58" t="s">
        <v>352</v>
      </c>
      <c r="I18" s="58" t="s">
        <v>353</v>
      </c>
      <c r="J18" s="58" t="s">
        <v>2128</v>
      </c>
      <c r="K18" s="58" t="s">
        <v>378</v>
      </c>
      <c r="L18" s="58">
        <v>0</v>
      </c>
      <c r="M18" s="58" t="s">
        <v>380</v>
      </c>
      <c r="N18" s="58" t="s">
        <v>380</v>
      </c>
      <c r="O18" s="72">
        <v>0</v>
      </c>
      <c r="P18" s="77">
        <v>1</v>
      </c>
      <c r="Q18" s="77">
        <v>1</v>
      </c>
      <c r="R18" s="77">
        <v>0</v>
      </c>
      <c r="S18" s="77">
        <v>2</v>
      </c>
      <c r="T18" s="77">
        <v>0</v>
      </c>
      <c r="U18" s="236" t="s">
        <v>245</v>
      </c>
      <c r="V18" s="91" t="s">
        <v>245</v>
      </c>
      <c r="W18" s="236" t="s">
        <v>245</v>
      </c>
      <c r="X18" s="77">
        <v>1</v>
      </c>
      <c r="Y18" s="97">
        <f>IF(P18=0,"Actividad no programada en la vigencia 2024",IF(X18=0,"No aplica",IFERROR(X18/P18,"No aplica")))</f>
        <v>1</v>
      </c>
      <c r="Z18" s="58" t="s">
        <v>2129</v>
      </c>
      <c r="AA18" s="58" t="s">
        <v>2130</v>
      </c>
      <c r="AB18" s="77">
        <v>0</v>
      </c>
      <c r="AC18" s="236" t="s">
        <v>245</v>
      </c>
      <c r="AD18" s="236" t="s">
        <v>245</v>
      </c>
      <c r="AE18" s="236" t="s">
        <v>245</v>
      </c>
      <c r="AF18" s="77">
        <v>1</v>
      </c>
      <c r="AG18" s="97">
        <v>1</v>
      </c>
      <c r="AH18" s="58" t="s">
        <v>2131</v>
      </c>
      <c r="AI18" s="58" t="s">
        <v>2132</v>
      </c>
      <c r="AJ18" s="77">
        <v>0</v>
      </c>
      <c r="AK18" s="236" t="s">
        <v>245</v>
      </c>
      <c r="AL18" s="236" t="s">
        <v>245</v>
      </c>
      <c r="AM18" s="236" t="s">
        <v>245</v>
      </c>
      <c r="AN18" s="77">
        <v>0</v>
      </c>
      <c r="AO18" s="77" t="s">
        <v>2037</v>
      </c>
      <c r="AP18" s="59" t="s">
        <v>2037</v>
      </c>
      <c r="AQ18" s="58" t="s">
        <v>2133</v>
      </c>
      <c r="AR18" s="77">
        <v>0</v>
      </c>
      <c r="AS18" s="256" t="s">
        <v>245</v>
      </c>
      <c r="AT18" s="256" t="s">
        <v>245</v>
      </c>
      <c r="AU18" s="256" t="s">
        <v>245</v>
      </c>
      <c r="AV18" s="298">
        <v>0</v>
      </c>
      <c r="AW18" s="298" t="s">
        <v>2037</v>
      </c>
      <c r="AX18" s="295" t="s">
        <v>2134</v>
      </c>
      <c r="AY18" s="58"/>
    </row>
    <row r="19" spans="1:52" ht="165.75" x14ac:dyDescent="0.25">
      <c r="A19" s="2">
        <v>17.100000000000001</v>
      </c>
      <c r="B19" s="58" t="s">
        <v>317</v>
      </c>
      <c r="C19" s="58" t="s">
        <v>317</v>
      </c>
      <c r="D19" s="58" t="s">
        <v>100</v>
      </c>
      <c r="E19" s="58" t="s">
        <v>318</v>
      </c>
      <c r="F19" s="58" t="s">
        <v>319</v>
      </c>
      <c r="G19" s="58" t="s">
        <v>320</v>
      </c>
      <c r="H19" s="58" t="s">
        <v>352</v>
      </c>
      <c r="I19" s="58" t="s">
        <v>353</v>
      </c>
      <c r="J19" s="58" t="s">
        <v>185</v>
      </c>
      <c r="K19" s="58" t="s">
        <v>378</v>
      </c>
      <c r="L19" s="58"/>
      <c r="M19" s="58" t="s">
        <v>390</v>
      </c>
      <c r="N19" s="58" t="s">
        <v>391</v>
      </c>
      <c r="O19" s="72">
        <v>0</v>
      </c>
      <c r="P19" s="77">
        <v>0</v>
      </c>
      <c r="Q19" s="77">
        <v>1</v>
      </c>
      <c r="R19" s="77">
        <v>0</v>
      </c>
      <c r="S19" s="77">
        <v>1</v>
      </c>
      <c r="T19" s="77"/>
      <c r="U19" s="236"/>
      <c r="V19" s="91"/>
      <c r="W19" s="236"/>
      <c r="X19" s="77"/>
      <c r="Y19" s="97"/>
      <c r="Z19" s="58"/>
      <c r="AA19" s="58"/>
      <c r="AB19" s="77"/>
      <c r="AC19" s="236"/>
      <c r="AD19" s="236"/>
      <c r="AE19" s="236"/>
      <c r="AF19" s="77"/>
      <c r="AG19" s="97"/>
      <c r="AH19" s="58"/>
      <c r="AI19" s="58"/>
      <c r="AJ19" s="77"/>
      <c r="AK19" s="236"/>
      <c r="AL19" s="236"/>
      <c r="AM19" s="236"/>
      <c r="AN19" s="77"/>
      <c r="AO19" s="77"/>
      <c r="AP19" s="59"/>
      <c r="AQ19" s="58"/>
      <c r="AR19" s="77"/>
      <c r="AS19" s="256"/>
      <c r="AT19" s="256"/>
      <c r="AU19" s="256"/>
      <c r="AV19" s="298" t="s">
        <v>338</v>
      </c>
      <c r="AW19" s="298" t="s">
        <v>338</v>
      </c>
      <c r="AX19" s="295" t="s">
        <v>2126</v>
      </c>
      <c r="AY19" s="58"/>
    </row>
    <row r="20" spans="1:52" ht="76.5" x14ac:dyDescent="0.25">
      <c r="A20" s="2">
        <v>18</v>
      </c>
      <c r="B20" s="58" t="s">
        <v>317</v>
      </c>
      <c r="C20" s="58" t="s">
        <v>317</v>
      </c>
      <c r="D20" s="58" t="s">
        <v>100</v>
      </c>
      <c r="E20" s="58" t="s">
        <v>318</v>
      </c>
      <c r="F20" s="58" t="s">
        <v>319</v>
      </c>
      <c r="G20" s="58" t="s">
        <v>320</v>
      </c>
      <c r="H20" s="58" t="s">
        <v>321</v>
      </c>
      <c r="I20" s="58" t="s">
        <v>2135</v>
      </c>
      <c r="J20" s="58" t="s">
        <v>794</v>
      </c>
      <c r="K20" s="58" t="s">
        <v>400</v>
      </c>
      <c r="L20" s="58">
        <v>0</v>
      </c>
      <c r="M20" s="58" t="s">
        <v>2136</v>
      </c>
      <c r="N20" s="58" t="s">
        <v>546</v>
      </c>
      <c r="O20" s="72">
        <v>0</v>
      </c>
      <c r="P20" s="77">
        <v>0</v>
      </c>
      <c r="Q20" s="77">
        <v>1</v>
      </c>
      <c r="R20" s="77">
        <v>1</v>
      </c>
      <c r="S20" s="77">
        <v>2</v>
      </c>
      <c r="T20" s="77">
        <v>0</v>
      </c>
      <c r="U20" s="236" t="s">
        <v>245</v>
      </c>
      <c r="V20" s="91" t="s">
        <v>245</v>
      </c>
      <c r="W20" s="236" t="s">
        <v>245</v>
      </c>
      <c r="X20" s="77"/>
      <c r="Y20" s="72" t="str">
        <f>IF(P20=0,"Actividad no programada en la vigencia 2024",IF(X20=0,"No aplica",IFERROR(X20/P20,"No aplica")))</f>
        <v>Actividad no programada en la vigencia 2024</v>
      </c>
      <c r="Z20" s="58" t="s">
        <v>338</v>
      </c>
      <c r="AA20" s="58" t="s">
        <v>2137</v>
      </c>
      <c r="AB20" s="77">
        <v>0</v>
      </c>
      <c r="AC20" s="236" t="s">
        <v>245</v>
      </c>
      <c r="AD20" s="236" t="s">
        <v>245</v>
      </c>
      <c r="AE20" s="236" t="s">
        <v>245</v>
      </c>
      <c r="AF20" s="77"/>
      <c r="AG20" s="72" t="str">
        <f>IF(T20=0,"Actividad no programada en la vigencia 2024",IF(AF20=0,"No aplica",IFERROR(AF20/T20,"No aplica")))</f>
        <v>Actividad no programada en la vigencia 2024</v>
      </c>
      <c r="AH20" s="58" t="s">
        <v>338</v>
      </c>
      <c r="AI20" s="58" t="s">
        <v>2138</v>
      </c>
      <c r="AJ20" s="77">
        <v>0</v>
      </c>
      <c r="AK20" s="236" t="s">
        <v>245</v>
      </c>
      <c r="AL20" s="236" t="s">
        <v>245</v>
      </c>
      <c r="AM20" s="236" t="s">
        <v>245</v>
      </c>
      <c r="AN20" s="91" t="s">
        <v>245</v>
      </c>
      <c r="AO20" s="91" t="s">
        <v>245</v>
      </c>
      <c r="AP20" s="236" t="s">
        <v>245</v>
      </c>
      <c r="AQ20" s="236" t="s">
        <v>245</v>
      </c>
      <c r="AR20" s="77">
        <v>0</v>
      </c>
      <c r="AS20" s="256" t="s">
        <v>245</v>
      </c>
      <c r="AT20" s="256" t="s">
        <v>245</v>
      </c>
      <c r="AU20" s="256" t="s">
        <v>245</v>
      </c>
      <c r="AV20" s="258" t="s">
        <v>2139</v>
      </c>
      <c r="AW20" s="258" t="str">
        <f>IF(AN20=0,"Actividad no programada en la vigencia 2024",IF(AV20=0,"No aplica",IFERROR(AV20/AN20,"No aplica")))</f>
        <v>No aplica</v>
      </c>
      <c r="AX20" s="256" t="s">
        <v>2140</v>
      </c>
      <c r="AY20" s="256" t="s">
        <v>2127</v>
      </c>
    </row>
    <row r="21" spans="1:52" ht="127.5" x14ac:dyDescent="0.25">
      <c r="A21" s="2">
        <v>19</v>
      </c>
      <c r="B21" s="58" t="s">
        <v>317</v>
      </c>
      <c r="C21" s="58" t="s">
        <v>317</v>
      </c>
      <c r="D21" s="58" t="s">
        <v>100</v>
      </c>
      <c r="E21" s="58" t="s">
        <v>318</v>
      </c>
      <c r="F21" s="58" t="s">
        <v>319</v>
      </c>
      <c r="G21" s="58" t="s">
        <v>320</v>
      </c>
      <c r="H21" s="58" t="s">
        <v>321</v>
      </c>
      <c r="I21" s="58" t="s">
        <v>2135</v>
      </c>
      <c r="J21" s="58" t="s">
        <v>794</v>
      </c>
      <c r="K21" s="58" t="s">
        <v>410</v>
      </c>
      <c r="L21" s="58">
        <v>0</v>
      </c>
      <c r="M21" s="58" t="s">
        <v>412</v>
      </c>
      <c r="N21" s="58" t="s">
        <v>413</v>
      </c>
      <c r="O21" s="72">
        <v>0</v>
      </c>
      <c r="P21" s="77">
        <v>0</v>
      </c>
      <c r="Q21" s="77">
        <v>1</v>
      </c>
      <c r="R21" s="77">
        <v>0</v>
      </c>
      <c r="S21" s="77">
        <v>1</v>
      </c>
      <c r="T21" s="77">
        <v>0</v>
      </c>
      <c r="U21" s="236" t="s">
        <v>245</v>
      </c>
      <c r="V21" s="91" t="s">
        <v>245</v>
      </c>
      <c r="W21" s="236" t="s">
        <v>245</v>
      </c>
      <c r="X21" s="77"/>
      <c r="Y21" s="72" t="str">
        <f>IF(P21=0,"Actividad no programada en la vigencia 2024",IF(X21=0,"No aplica",IFERROR(X21/P21,"No aplica")))</f>
        <v>Actividad no programada en la vigencia 2024</v>
      </c>
      <c r="Z21" s="58" t="s">
        <v>338</v>
      </c>
      <c r="AA21" s="58" t="s">
        <v>2137</v>
      </c>
      <c r="AB21" s="77">
        <v>0</v>
      </c>
      <c r="AC21" s="236" t="s">
        <v>245</v>
      </c>
      <c r="AD21" s="236" t="s">
        <v>245</v>
      </c>
      <c r="AE21" s="236" t="s">
        <v>245</v>
      </c>
      <c r="AF21" s="77"/>
      <c r="AG21" s="72" t="str">
        <f>IF(T21=0,"Actividad no programada en la vigencia 2024",IF(AF21=0,"No aplica",IFERROR(AF21/T21,"No aplica")))</f>
        <v>Actividad no programada en la vigencia 2024</v>
      </c>
      <c r="AH21" s="58" t="s">
        <v>338</v>
      </c>
      <c r="AI21" s="58" t="s">
        <v>2138</v>
      </c>
      <c r="AJ21" s="77">
        <v>0</v>
      </c>
      <c r="AK21" s="236" t="s">
        <v>245</v>
      </c>
      <c r="AL21" s="236" t="s">
        <v>245</v>
      </c>
      <c r="AM21" s="236" t="s">
        <v>245</v>
      </c>
      <c r="AN21" s="91" t="s">
        <v>245</v>
      </c>
      <c r="AO21" s="91" t="s">
        <v>245</v>
      </c>
      <c r="AP21" s="236" t="s">
        <v>245</v>
      </c>
      <c r="AQ21" s="236" t="s">
        <v>245</v>
      </c>
      <c r="AR21" s="77">
        <v>0</v>
      </c>
      <c r="AS21" s="256" t="s">
        <v>245</v>
      </c>
      <c r="AT21" s="256" t="s">
        <v>245</v>
      </c>
      <c r="AU21" s="256" t="s">
        <v>245</v>
      </c>
      <c r="AV21" s="258" t="s">
        <v>2139</v>
      </c>
      <c r="AW21" s="258" t="str">
        <f>IF(AN21=0,"Actividad no programada en la vigencia 2024",IF(AV21=0,"No aplica",IFERROR(AV21/AN21,"No aplica")))</f>
        <v>No aplica</v>
      </c>
      <c r="AX21" s="256" t="s">
        <v>2140</v>
      </c>
      <c r="AY21" s="256" t="s">
        <v>2127</v>
      </c>
    </row>
    <row r="22" spans="1:52" ht="409.5" x14ac:dyDescent="0.25">
      <c r="A22" s="2">
        <v>20</v>
      </c>
      <c r="B22" s="58" t="s">
        <v>317</v>
      </c>
      <c r="C22" s="58" t="s">
        <v>317</v>
      </c>
      <c r="D22" s="58" t="s">
        <v>100</v>
      </c>
      <c r="E22" s="58" t="s">
        <v>318</v>
      </c>
      <c r="F22" s="58" t="s">
        <v>319</v>
      </c>
      <c r="G22" s="58" t="s">
        <v>320</v>
      </c>
      <c r="H22" s="58" t="s">
        <v>422</v>
      </c>
      <c r="I22" s="58" t="s">
        <v>423</v>
      </c>
      <c r="J22" s="58" t="s">
        <v>137</v>
      </c>
      <c r="K22" s="58" t="s">
        <v>424</v>
      </c>
      <c r="L22" s="236">
        <v>0.9</v>
      </c>
      <c r="M22" s="58" t="s">
        <v>426</v>
      </c>
      <c r="N22" s="58" t="s">
        <v>427</v>
      </c>
      <c r="O22" s="77" t="s">
        <v>2141</v>
      </c>
      <c r="P22" s="77" t="s">
        <v>2141</v>
      </c>
      <c r="Q22" s="77" t="s">
        <v>2141</v>
      </c>
      <c r="R22" s="77" t="s">
        <v>2141</v>
      </c>
      <c r="S22" s="77" t="s">
        <v>2141</v>
      </c>
      <c r="T22" s="77">
        <v>0</v>
      </c>
      <c r="U22" s="236" t="s">
        <v>245</v>
      </c>
      <c r="V22" s="91" t="s">
        <v>245</v>
      </c>
      <c r="W22" s="236" t="s">
        <v>245</v>
      </c>
      <c r="X22" s="283">
        <v>1.0169999999999999</v>
      </c>
      <c r="Y22" s="97">
        <v>1</v>
      </c>
      <c r="Z22" s="58" t="s">
        <v>2142</v>
      </c>
      <c r="AA22" s="58" t="s">
        <v>2143</v>
      </c>
      <c r="AB22" s="77">
        <v>0</v>
      </c>
      <c r="AC22" s="236" t="s">
        <v>245</v>
      </c>
      <c r="AD22" s="236" t="s">
        <v>245</v>
      </c>
      <c r="AE22" s="236" t="s">
        <v>245</v>
      </c>
      <c r="AF22" s="91">
        <v>1.1100000000000001</v>
      </c>
      <c r="AG22" s="97">
        <v>1</v>
      </c>
      <c r="AH22" s="58" t="s">
        <v>2144</v>
      </c>
      <c r="AI22" s="58" t="s">
        <v>2145</v>
      </c>
      <c r="AJ22" s="77">
        <v>0</v>
      </c>
      <c r="AK22" s="236" t="s">
        <v>245</v>
      </c>
      <c r="AL22" s="236" t="s">
        <v>245</v>
      </c>
      <c r="AM22" s="236" t="s">
        <v>245</v>
      </c>
      <c r="AN22" s="283">
        <v>1.1499999999999999</v>
      </c>
      <c r="AO22" s="97">
        <v>1</v>
      </c>
      <c r="AP22" s="58" t="s">
        <v>2146</v>
      </c>
      <c r="AQ22" s="58" t="s">
        <v>2147</v>
      </c>
      <c r="AR22" s="77">
        <v>0</v>
      </c>
      <c r="AS22" s="256" t="s">
        <v>245</v>
      </c>
      <c r="AT22" s="256" t="s">
        <v>245</v>
      </c>
      <c r="AU22" s="256" t="s">
        <v>245</v>
      </c>
      <c r="AV22" s="288">
        <v>1.1100000000000001</v>
      </c>
      <c r="AW22" s="63">
        <v>1</v>
      </c>
      <c r="AX22" s="251" t="s">
        <v>2148</v>
      </c>
      <c r="AY22" s="251" t="s">
        <v>2149</v>
      </c>
      <c r="AZ22" s="213" t="s">
        <v>2150</v>
      </c>
    </row>
    <row r="23" spans="1:52" ht="280.5" x14ac:dyDescent="0.25">
      <c r="A23" s="2">
        <v>20.100000000000001</v>
      </c>
      <c r="B23" s="58" t="s">
        <v>317</v>
      </c>
      <c r="C23" s="58" t="s">
        <v>317</v>
      </c>
      <c r="D23" s="58" t="s">
        <v>100</v>
      </c>
      <c r="E23" s="58" t="s">
        <v>318</v>
      </c>
      <c r="F23" s="58" t="s">
        <v>319</v>
      </c>
      <c r="G23" s="58" t="s">
        <v>320</v>
      </c>
      <c r="H23" s="58" t="s">
        <v>422</v>
      </c>
      <c r="I23" s="58" t="s">
        <v>423</v>
      </c>
      <c r="J23" s="58" t="s">
        <v>137</v>
      </c>
      <c r="K23" s="58" t="s">
        <v>424</v>
      </c>
      <c r="L23" s="236"/>
      <c r="M23" s="58" t="s">
        <v>437</v>
      </c>
      <c r="N23" s="58" t="s">
        <v>438</v>
      </c>
      <c r="O23" s="97">
        <v>0.6</v>
      </c>
      <c r="P23" s="91">
        <v>0.6</v>
      </c>
      <c r="Q23" s="97">
        <v>0.8</v>
      </c>
      <c r="R23" s="97">
        <v>0.8</v>
      </c>
      <c r="S23" s="97">
        <v>0.8</v>
      </c>
      <c r="T23" s="91">
        <v>0.01</v>
      </c>
      <c r="U23" s="236" t="s">
        <v>245</v>
      </c>
      <c r="V23" s="91" t="s">
        <v>245</v>
      </c>
      <c r="W23" s="236" t="s">
        <v>245</v>
      </c>
      <c r="X23" s="91">
        <v>0.52</v>
      </c>
      <c r="Y23" s="97">
        <f t="shared" ref="Y23:Y46" si="1">IF(P23=0,"Actividad no programada en la vigencia 2024",IF(X23=0,"No aplica",IFERROR(X23/P23,"No aplica")))</f>
        <v>0.8666666666666667</v>
      </c>
      <c r="Z23" s="58" t="s">
        <v>2151</v>
      </c>
      <c r="AA23" s="58" t="s">
        <v>2152</v>
      </c>
      <c r="AB23" s="91">
        <v>0.01</v>
      </c>
      <c r="AC23" s="236" t="s">
        <v>245</v>
      </c>
      <c r="AD23" s="236" t="s">
        <v>245</v>
      </c>
      <c r="AE23" s="236" t="s">
        <v>245</v>
      </c>
      <c r="AF23" s="91">
        <v>0.66</v>
      </c>
      <c r="AG23" s="97">
        <v>1</v>
      </c>
      <c r="AH23" s="58" t="s">
        <v>2153</v>
      </c>
      <c r="AI23" s="58" t="s">
        <v>2132</v>
      </c>
      <c r="AJ23" s="91">
        <v>0.01</v>
      </c>
      <c r="AK23" s="236" t="s">
        <v>245</v>
      </c>
      <c r="AL23" s="236" t="s">
        <v>245</v>
      </c>
      <c r="AM23" s="236" t="s">
        <v>245</v>
      </c>
      <c r="AN23" s="91">
        <v>0.86399999999999999</v>
      </c>
      <c r="AO23" s="97">
        <v>1</v>
      </c>
      <c r="AP23" s="58" t="s">
        <v>2154</v>
      </c>
      <c r="AQ23" s="58" t="s">
        <v>2155</v>
      </c>
      <c r="AR23" s="91">
        <v>0.01</v>
      </c>
      <c r="AS23" s="256" t="s">
        <v>245</v>
      </c>
      <c r="AT23" s="256" t="s">
        <v>245</v>
      </c>
      <c r="AU23" s="256" t="s">
        <v>245</v>
      </c>
      <c r="AV23" s="258">
        <v>0.78</v>
      </c>
      <c r="AW23" s="63">
        <v>1</v>
      </c>
      <c r="AX23" s="251" t="s">
        <v>2156</v>
      </c>
      <c r="AY23" s="251" t="s">
        <v>2149</v>
      </c>
    </row>
    <row r="24" spans="1:52" ht="300" x14ac:dyDescent="0.25">
      <c r="A24" s="2">
        <v>21</v>
      </c>
      <c r="B24" s="58" t="s">
        <v>447</v>
      </c>
      <c r="C24" s="58" t="s">
        <v>447</v>
      </c>
      <c r="D24" s="58" t="s">
        <v>71</v>
      </c>
      <c r="E24" s="58" t="s">
        <v>72</v>
      </c>
      <c r="F24" s="58" t="s">
        <v>73</v>
      </c>
      <c r="G24" s="58" t="s">
        <v>74</v>
      </c>
      <c r="H24" s="58" t="s">
        <v>153</v>
      </c>
      <c r="I24" s="58" t="s">
        <v>154</v>
      </c>
      <c r="J24" s="58" t="s">
        <v>794</v>
      </c>
      <c r="K24" s="58" t="s">
        <v>449</v>
      </c>
      <c r="L24" s="236">
        <v>1</v>
      </c>
      <c r="M24" s="58" t="s">
        <v>451</v>
      </c>
      <c r="N24" s="58" t="s">
        <v>452</v>
      </c>
      <c r="O24" s="91">
        <v>1</v>
      </c>
      <c r="P24" s="91">
        <v>1</v>
      </c>
      <c r="Q24" s="91">
        <v>1</v>
      </c>
      <c r="R24" s="91">
        <v>1</v>
      </c>
      <c r="S24" s="91">
        <v>1</v>
      </c>
      <c r="T24" s="91">
        <v>0</v>
      </c>
      <c r="U24" s="58" t="s">
        <v>245</v>
      </c>
      <c r="V24" s="72" t="s">
        <v>245</v>
      </c>
      <c r="W24" s="58" t="s">
        <v>245</v>
      </c>
      <c r="X24" s="72">
        <v>0</v>
      </c>
      <c r="Y24" s="72" t="str">
        <f t="shared" si="1"/>
        <v>No aplica</v>
      </c>
      <c r="Z24" s="58" t="s">
        <v>2157</v>
      </c>
      <c r="AA24" s="58" t="s">
        <v>2158</v>
      </c>
      <c r="AB24" s="125">
        <v>0</v>
      </c>
      <c r="AC24" s="58" t="s">
        <v>245</v>
      </c>
      <c r="AD24" s="58" t="s">
        <v>245</v>
      </c>
      <c r="AE24" s="58" t="s">
        <v>245</v>
      </c>
      <c r="AF24" s="299"/>
      <c r="AG24" s="299" t="s">
        <v>338</v>
      </c>
      <c r="AH24" s="241" t="s">
        <v>2159</v>
      </c>
      <c r="AI24" s="58" t="s">
        <v>2158</v>
      </c>
      <c r="AJ24" s="125">
        <v>0</v>
      </c>
      <c r="AK24" s="58" t="s">
        <v>245</v>
      </c>
      <c r="AL24" s="58" t="s">
        <v>245</v>
      </c>
      <c r="AM24" s="58" t="s">
        <v>245</v>
      </c>
      <c r="AN24" s="300">
        <v>0</v>
      </c>
      <c r="AO24" s="300" t="s">
        <v>338</v>
      </c>
      <c r="AP24" s="241" t="s">
        <v>2160</v>
      </c>
      <c r="AQ24" s="58" t="s">
        <v>2161</v>
      </c>
      <c r="AR24" s="125">
        <v>0</v>
      </c>
      <c r="AS24" s="251" t="s">
        <v>245</v>
      </c>
      <c r="AT24" s="251" t="s">
        <v>245</v>
      </c>
      <c r="AU24" s="251" t="s">
        <v>245</v>
      </c>
      <c r="AV24" s="301">
        <v>100</v>
      </c>
      <c r="AW24" s="302">
        <v>1</v>
      </c>
      <c r="AX24" s="303" t="s">
        <v>2162</v>
      </c>
      <c r="AY24" s="251" t="s">
        <v>2163</v>
      </c>
      <c r="AZ24" s="213" t="s">
        <v>2164</v>
      </c>
    </row>
    <row r="25" spans="1:52" ht="409.5" x14ac:dyDescent="0.25">
      <c r="A25" s="2">
        <v>21.1</v>
      </c>
      <c r="B25" s="58" t="s">
        <v>447</v>
      </c>
      <c r="C25" s="58" t="s">
        <v>447</v>
      </c>
      <c r="D25" s="58" t="s">
        <v>100</v>
      </c>
      <c r="E25" s="58" t="s">
        <v>72</v>
      </c>
      <c r="F25" s="58" t="s">
        <v>73</v>
      </c>
      <c r="G25" s="58" t="s">
        <v>74</v>
      </c>
      <c r="H25" s="58" t="s">
        <v>153</v>
      </c>
      <c r="I25" s="58" t="s">
        <v>154</v>
      </c>
      <c r="J25" s="58" t="s">
        <v>794</v>
      </c>
      <c r="K25" s="58" t="s">
        <v>449</v>
      </c>
      <c r="L25" s="236">
        <v>0.97</v>
      </c>
      <c r="M25" s="58" t="s">
        <v>462</v>
      </c>
      <c r="N25" s="58" t="s">
        <v>463</v>
      </c>
      <c r="O25" s="91">
        <v>0.97</v>
      </c>
      <c r="P25" s="91">
        <v>0.97</v>
      </c>
      <c r="Q25" s="91">
        <v>0.97</v>
      </c>
      <c r="R25" s="91">
        <v>0.97</v>
      </c>
      <c r="S25" s="91">
        <v>0.97</v>
      </c>
      <c r="T25" s="91">
        <v>0</v>
      </c>
      <c r="U25" s="58" t="s">
        <v>245</v>
      </c>
      <c r="V25" s="72" t="s">
        <v>245</v>
      </c>
      <c r="W25" s="58" t="s">
        <v>245</v>
      </c>
      <c r="X25" s="77">
        <v>0</v>
      </c>
      <c r="Y25" s="72" t="str">
        <f t="shared" si="1"/>
        <v>No aplica</v>
      </c>
      <c r="Z25" s="58" t="s">
        <v>2165</v>
      </c>
      <c r="AA25" s="58" t="s">
        <v>2166</v>
      </c>
      <c r="AB25" s="125">
        <v>0</v>
      </c>
      <c r="AC25" s="58" t="s">
        <v>245</v>
      </c>
      <c r="AD25" s="58" t="s">
        <v>245</v>
      </c>
      <c r="AE25" s="58" t="s">
        <v>245</v>
      </c>
      <c r="AF25" s="72">
        <v>99</v>
      </c>
      <c r="AG25" s="77">
        <v>100</v>
      </c>
      <c r="AH25" s="58" t="s">
        <v>2167</v>
      </c>
      <c r="AI25" s="58" t="s">
        <v>2168</v>
      </c>
      <c r="AJ25" s="125">
        <v>0</v>
      </c>
      <c r="AK25" s="58" t="s">
        <v>245</v>
      </c>
      <c r="AL25" s="58" t="s">
        <v>245</v>
      </c>
      <c r="AM25" s="58" t="s">
        <v>245</v>
      </c>
      <c r="AN25" s="300">
        <v>99</v>
      </c>
      <c r="AO25" s="304">
        <v>1.02</v>
      </c>
      <c r="AP25" s="241" t="s">
        <v>2169</v>
      </c>
      <c r="AQ25" s="58" t="s">
        <v>2170</v>
      </c>
      <c r="AR25" s="125">
        <v>0</v>
      </c>
      <c r="AS25" s="251" t="s">
        <v>245</v>
      </c>
      <c r="AT25" s="251" t="s">
        <v>245</v>
      </c>
      <c r="AU25" s="251" t="s">
        <v>245</v>
      </c>
      <c r="AV25" s="301">
        <v>100</v>
      </c>
      <c r="AW25" s="302">
        <v>1</v>
      </c>
      <c r="AX25" s="303" t="s">
        <v>2171</v>
      </c>
      <c r="AY25" s="251" t="s">
        <v>2163</v>
      </c>
    </row>
    <row r="26" spans="1:52" ht="360" x14ac:dyDescent="0.25">
      <c r="A26" s="2">
        <v>21.2</v>
      </c>
      <c r="B26" s="58" t="s">
        <v>447</v>
      </c>
      <c r="C26" s="58" t="s">
        <v>447</v>
      </c>
      <c r="D26" s="58" t="s">
        <v>100</v>
      </c>
      <c r="E26" s="58" t="s">
        <v>72</v>
      </c>
      <c r="F26" s="58" t="s">
        <v>73</v>
      </c>
      <c r="G26" s="58" t="s">
        <v>74</v>
      </c>
      <c r="H26" s="58" t="s">
        <v>153</v>
      </c>
      <c r="I26" s="58" t="s">
        <v>154</v>
      </c>
      <c r="J26" s="58" t="s">
        <v>794</v>
      </c>
      <c r="K26" s="58" t="s">
        <v>449</v>
      </c>
      <c r="L26" s="236">
        <v>0.95</v>
      </c>
      <c r="M26" s="58" t="s">
        <v>471</v>
      </c>
      <c r="N26" s="260" t="s">
        <v>472</v>
      </c>
      <c r="O26" s="91">
        <v>0.95</v>
      </c>
      <c r="P26" s="91">
        <v>0.96</v>
      </c>
      <c r="Q26" s="91">
        <v>0.97</v>
      </c>
      <c r="R26" s="91">
        <v>0.98</v>
      </c>
      <c r="S26" s="91">
        <v>0.98</v>
      </c>
      <c r="T26" s="91">
        <v>0</v>
      </c>
      <c r="U26" s="58" t="s">
        <v>245</v>
      </c>
      <c r="V26" s="72" t="s">
        <v>245</v>
      </c>
      <c r="W26" s="58" t="s">
        <v>245</v>
      </c>
      <c r="X26" s="77">
        <v>0</v>
      </c>
      <c r="Y26" s="72" t="str">
        <f t="shared" si="1"/>
        <v>No aplica</v>
      </c>
      <c r="Z26" s="58" t="s">
        <v>2157</v>
      </c>
      <c r="AA26" s="58" t="s">
        <v>2158</v>
      </c>
      <c r="AB26" s="77">
        <v>0</v>
      </c>
      <c r="AC26" s="58" t="s">
        <v>245</v>
      </c>
      <c r="AD26" s="58" t="s">
        <v>245</v>
      </c>
      <c r="AE26" s="58" t="s">
        <v>245</v>
      </c>
      <c r="AF26" s="72">
        <v>0</v>
      </c>
      <c r="AG26" s="77" t="s">
        <v>338</v>
      </c>
      <c r="AH26" s="58" t="s">
        <v>2172</v>
      </c>
      <c r="AI26" s="58" t="s">
        <v>2158</v>
      </c>
      <c r="AJ26" s="77">
        <v>0</v>
      </c>
      <c r="AK26" s="58" t="s">
        <v>245</v>
      </c>
      <c r="AL26" s="58" t="s">
        <v>245</v>
      </c>
      <c r="AM26" s="58" t="s">
        <v>245</v>
      </c>
      <c r="AN26" s="300">
        <v>0</v>
      </c>
      <c r="AO26" s="300" t="s">
        <v>338</v>
      </c>
      <c r="AP26" s="241" t="s">
        <v>2173</v>
      </c>
      <c r="AQ26" s="58" t="s">
        <v>2161</v>
      </c>
      <c r="AR26" s="77">
        <v>0</v>
      </c>
      <c r="AS26" s="251" t="s">
        <v>245</v>
      </c>
      <c r="AT26" s="251" t="s">
        <v>245</v>
      </c>
      <c r="AU26" s="251" t="s">
        <v>245</v>
      </c>
      <c r="AV26" s="301">
        <v>98</v>
      </c>
      <c r="AW26" s="302">
        <v>1.02</v>
      </c>
      <c r="AX26" s="303" t="s">
        <v>2174</v>
      </c>
      <c r="AY26" s="251" t="s">
        <v>2175</v>
      </c>
    </row>
    <row r="27" spans="1:52" ht="300" x14ac:dyDescent="0.25">
      <c r="A27" s="2">
        <v>22</v>
      </c>
      <c r="B27" s="58" t="s">
        <v>447</v>
      </c>
      <c r="C27" s="58" t="s">
        <v>447</v>
      </c>
      <c r="D27" s="58" t="s">
        <v>100</v>
      </c>
      <c r="E27" s="58" t="s">
        <v>72</v>
      </c>
      <c r="F27" s="58" t="s">
        <v>73</v>
      </c>
      <c r="G27" s="58" t="s">
        <v>74</v>
      </c>
      <c r="H27" s="58" t="s">
        <v>153</v>
      </c>
      <c r="I27" s="58" t="s">
        <v>154</v>
      </c>
      <c r="J27" s="58" t="s">
        <v>794</v>
      </c>
      <c r="K27" s="58" t="s">
        <v>481</v>
      </c>
      <c r="L27" s="58">
        <v>4</v>
      </c>
      <c r="M27" s="58" t="s">
        <v>483</v>
      </c>
      <c r="N27" s="58" t="s">
        <v>484</v>
      </c>
      <c r="O27" s="77">
        <v>4</v>
      </c>
      <c r="P27" s="77">
        <v>4</v>
      </c>
      <c r="Q27" s="77">
        <v>5</v>
      </c>
      <c r="R27" s="77">
        <v>5</v>
      </c>
      <c r="S27" s="77">
        <v>5</v>
      </c>
      <c r="T27" s="77">
        <v>0</v>
      </c>
      <c r="U27" s="58" t="s">
        <v>245</v>
      </c>
      <c r="V27" s="72" t="s">
        <v>245</v>
      </c>
      <c r="W27" s="58" t="s">
        <v>245</v>
      </c>
      <c r="X27" s="77">
        <v>0</v>
      </c>
      <c r="Y27" s="72" t="str">
        <f t="shared" si="1"/>
        <v>No aplica</v>
      </c>
      <c r="Z27" s="58" t="s">
        <v>2176</v>
      </c>
      <c r="AA27" s="58" t="s">
        <v>2166</v>
      </c>
      <c r="AB27" s="77">
        <v>0</v>
      </c>
      <c r="AC27" s="58" t="s">
        <v>245</v>
      </c>
      <c r="AD27" s="58" t="s">
        <v>245</v>
      </c>
      <c r="AE27" s="58" t="s">
        <v>245</v>
      </c>
      <c r="AF27" s="72">
        <v>7.4</v>
      </c>
      <c r="AG27" s="77">
        <v>100</v>
      </c>
      <c r="AH27" s="58" t="s">
        <v>2177</v>
      </c>
      <c r="AI27" s="58" t="s">
        <v>2178</v>
      </c>
      <c r="AJ27" s="77">
        <v>0</v>
      </c>
      <c r="AK27" s="58" t="s">
        <v>245</v>
      </c>
      <c r="AL27" s="58" t="s">
        <v>245</v>
      </c>
      <c r="AM27" s="58" t="s">
        <v>245</v>
      </c>
      <c r="AN27" s="299">
        <v>7.4</v>
      </c>
      <c r="AO27" s="225">
        <v>1.85</v>
      </c>
      <c r="AP27" s="241" t="s">
        <v>2179</v>
      </c>
      <c r="AQ27" s="58" t="s">
        <v>2180</v>
      </c>
      <c r="AR27" s="77">
        <v>0</v>
      </c>
      <c r="AS27" s="251" t="s">
        <v>245</v>
      </c>
      <c r="AT27" s="251" t="s">
        <v>245</v>
      </c>
      <c r="AU27" s="251" t="s">
        <v>245</v>
      </c>
      <c r="AV27" s="301">
        <v>6.25</v>
      </c>
      <c r="AW27" s="302">
        <v>1.56</v>
      </c>
      <c r="AX27" s="303" t="s">
        <v>2181</v>
      </c>
      <c r="AY27" s="251" t="s">
        <v>2182</v>
      </c>
    </row>
    <row r="28" spans="1:52" ht="165" x14ac:dyDescent="0.25">
      <c r="A28" s="2">
        <v>22.1</v>
      </c>
      <c r="B28" s="58" t="s">
        <v>447</v>
      </c>
      <c r="C28" s="58" t="s">
        <v>447</v>
      </c>
      <c r="D28" s="58" t="s">
        <v>100</v>
      </c>
      <c r="E28" s="58" t="s">
        <v>72</v>
      </c>
      <c r="F28" s="58" t="s">
        <v>73</v>
      </c>
      <c r="G28" s="58" t="s">
        <v>74</v>
      </c>
      <c r="H28" s="58" t="s">
        <v>153</v>
      </c>
      <c r="I28" s="58" t="s">
        <v>154</v>
      </c>
      <c r="J28" s="58" t="s">
        <v>794</v>
      </c>
      <c r="K28" s="58" t="s">
        <v>481</v>
      </c>
      <c r="L28" s="59">
        <v>1.1000000000000001</v>
      </c>
      <c r="M28" s="58" t="s">
        <v>495</v>
      </c>
      <c r="N28" s="58" t="s">
        <v>496</v>
      </c>
      <c r="O28" s="77">
        <v>1</v>
      </c>
      <c r="P28" s="77">
        <v>1</v>
      </c>
      <c r="Q28" s="77">
        <v>1</v>
      </c>
      <c r="R28" s="77">
        <v>1</v>
      </c>
      <c r="S28" s="77">
        <v>1</v>
      </c>
      <c r="T28" s="77">
        <v>0</v>
      </c>
      <c r="U28" s="58" t="s">
        <v>245</v>
      </c>
      <c r="V28" s="72" t="s">
        <v>245</v>
      </c>
      <c r="W28" s="58" t="s">
        <v>245</v>
      </c>
      <c r="X28" s="77">
        <v>0</v>
      </c>
      <c r="Y28" s="72" t="str">
        <f t="shared" si="1"/>
        <v>No aplica</v>
      </c>
      <c r="Z28" s="58" t="s">
        <v>2157</v>
      </c>
      <c r="AA28" s="58" t="s">
        <v>2158</v>
      </c>
      <c r="AB28" s="77">
        <v>0</v>
      </c>
      <c r="AC28" s="58" t="s">
        <v>245</v>
      </c>
      <c r="AD28" s="58" t="s">
        <v>245</v>
      </c>
      <c r="AE28" s="58" t="s">
        <v>245</v>
      </c>
      <c r="AF28" s="72">
        <v>0</v>
      </c>
      <c r="AG28" s="77" t="s">
        <v>338</v>
      </c>
      <c r="AH28" s="58" t="s">
        <v>2183</v>
      </c>
      <c r="AI28" s="58" t="s">
        <v>2158</v>
      </c>
      <c r="AJ28" s="77">
        <v>0</v>
      </c>
      <c r="AK28" s="58" t="s">
        <v>245</v>
      </c>
      <c r="AL28" s="58" t="s">
        <v>245</v>
      </c>
      <c r="AM28" s="58" t="s">
        <v>245</v>
      </c>
      <c r="AN28" s="300" t="s">
        <v>338</v>
      </c>
      <c r="AO28" s="300" t="s">
        <v>338</v>
      </c>
      <c r="AP28" s="241" t="s">
        <v>2184</v>
      </c>
      <c r="AQ28" s="58" t="s">
        <v>2161</v>
      </c>
      <c r="AR28" s="77">
        <v>0</v>
      </c>
      <c r="AS28" s="251" t="s">
        <v>245</v>
      </c>
      <c r="AT28" s="251" t="s">
        <v>245</v>
      </c>
      <c r="AU28" s="251" t="s">
        <v>245</v>
      </c>
      <c r="AV28" s="301">
        <v>1.1000000000000001</v>
      </c>
      <c r="AW28" s="302">
        <v>1.1000000000000001</v>
      </c>
      <c r="AX28" s="303" t="s">
        <v>2185</v>
      </c>
      <c r="AY28" s="251" t="s">
        <v>2186</v>
      </c>
    </row>
    <row r="29" spans="1:52" ht="242.25" x14ac:dyDescent="0.25">
      <c r="A29" s="2">
        <v>23</v>
      </c>
      <c r="B29" s="58" t="s">
        <v>447</v>
      </c>
      <c r="C29" s="58" t="s">
        <v>447</v>
      </c>
      <c r="D29" s="59" t="s">
        <v>100</v>
      </c>
      <c r="E29" s="59" t="s">
        <v>72</v>
      </c>
      <c r="F29" s="59" t="s">
        <v>73</v>
      </c>
      <c r="G29" s="59" t="s">
        <v>74</v>
      </c>
      <c r="H29" s="59" t="s">
        <v>153</v>
      </c>
      <c r="I29" s="59" t="s">
        <v>154</v>
      </c>
      <c r="J29" s="58" t="s">
        <v>794</v>
      </c>
      <c r="K29" s="58" t="s">
        <v>503</v>
      </c>
      <c r="L29" s="58">
        <v>330</v>
      </c>
      <c r="M29" s="58" t="s">
        <v>505</v>
      </c>
      <c r="N29" s="58" t="s">
        <v>506</v>
      </c>
      <c r="O29" s="77">
        <v>347</v>
      </c>
      <c r="P29" s="77">
        <v>364</v>
      </c>
      <c r="Q29" s="77">
        <v>381</v>
      </c>
      <c r="R29" s="77">
        <v>398</v>
      </c>
      <c r="S29" s="72">
        <f>+SUM(O29:R29)</f>
        <v>1490</v>
      </c>
      <c r="T29" s="72">
        <v>0</v>
      </c>
      <c r="U29" s="58" t="s">
        <v>245</v>
      </c>
      <c r="V29" s="72" t="s">
        <v>245</v>
      </c>
      <c r="W29" s="58" t="s">
        <v>245</v>
      </c>
      <c r="X29" s="77">
        <v>133</v>
      </c>
      <c r="Y29" s="72">
        <f t="shared" si="1"/>
        <v>0.36538461538461536</v>
      </c>
      <c r="Z29" s="58" t="s">
        <v>2187</v>
      </c>
      <c r="AA29" s="58" t="s">
        <v>2188</v>
      </c>
      <c r="AB29" s="72">
        <v>0</v>
      </c>
      <c r="AC29" s="58" t="s">
        <v>245</v>
      </c>
      <c r="AD29" s="58" t="s">
        <v>245</v>
      </c>
      <c r="AE29" s="58" t="s">
        <v>245</v>
      </c>
      <c r="AF29" s="72">
        <v>198</v>
      </c>
      <c r="AG29" s="91">
        <v>0.54</v>
      </c>
      <c r="AH29" s="58" t="s">
        <v>2189</v>
      </c>
      <c r="AI29" s="58" t="s">
        <v>2168</v>
      </c>
      <c r="AJ29" s="72">
        <v>0</v>
      </c>
      <c r="AK29" s="58" t="s">
        <v>245</v>
      </c>
      <c r="AL29" s="58" t="s">
        <v>245</v>
      </c>
      <c r="AM29" s="58" t="s">
        <v>245</v>
      </c>
      <c r="AN29" s="299">
        <v>263</v>
      </c>
      <c r="AO29" s="225">
        <v>0.72</v>
      </c>
      <c r="AP29" s="241" t="s">
        <v>2190</v>
      </c>
      <c r="AQ29" s="58" t="s">
        <v>2161</v>
      </c>
      <c r="AR29" s="72">
        <v>0</v>
      </c>
      <c r="AS29" s="251" t="s">
        <v>245</v>
      </c>
      <c r="AT29" s="251" t="s">
        <v>245</v>
      </c>
      <c r="AU29" s="251" t="s">
        <v>245</v>
      </c>
      <c r="AV29" s="301">
        <v>370</v>
      </c>
      <c r="AW29" s="302">
        <v>1.02</v>
      </c>
      <c r="AX29" s="303" t="s">
        <v>2191</v>
      </c>
      <c r="AY29" s="251" t="s">
        <v>2186</v>
      </c>
    </row>
    <row r="30" spans="1:52" ht="153" x14ac:dyDescent="0.25">
      <c r="A30" s="2">
        <v>23.1</v>
      </c>
      <c r="B30" s="58" t="s">
        <v>447</v>
      </c>
      <c r="C30" s="58" t="s">
        <v>447</v>
      </c>
      <c r="D30" s="59" t="s">
        <v>100</v>
      </c>
      <c r="E30" s="59" t="s">
        <v>72</v>
      </c>
      <c r="F30" s="59" t="s">
        <v>73</v>
      </c>
      <c r="G30" s="59" t="s">
        <v>74</v>
      </c>
      <c r="H30" s="59" t="s">
        <v>153</v>
      </c>
      <c r="I30" s="59" t="s">
        <v>154</v>
      </c>
      <c r="J30" s="58" t="s">
        <v>794</v>
      </c>
      <c r="K30" s="58" t="s">
        <v>503</v>
      </c>
      <c r="L30" s="59">
        <v>1.17</v>
      </c>
      <c r="M30" s="257" t="s">
        <v>518</v>
      </c>
      <c r="N30" s="257" t="s">
        <v>519</v>
      </c>
      <c r="O30" s="77">
        <v>1.24</v>
      </c>
      <c r="P30" s="77">
        <v>0.5</v>
      </c>
      <c r="Q30" s="77">
        <v>0.5</v>
      </c>
      <c r="R30" s="77">
        <v>0.5</v>
      </c>
      <c r="S30" s="77">
        <v>0.5</v>
      </c>
      <c r="T30" s="77">
        <v>0.34</v>
      </c>
      <c r="U30" s="59"/>
      <c r="V30" s="77"/>
      <c r="W30" s="59"/>
      <c r="X30" s="77">
        <v>0</v>
      </c>
      <c r="Y30" s="72" t="str">
        <f t="shared" si="1"/>
        <v>No aplica</v>
      </c>
      <c r="Z30" s="58" t="s">
        <v>2192</v>
      </c>
      <c r="AA30" s="58" t="s">
        <v>2158</v>
      </c>
      <c r="AB30" s="77">
        <v>0.34</v>
      </c>
      <c r="AC30" s="59"/>
      <c r="AD30" s="59"/>
      <c r="AE30" s="59"/>
      <c r="AF30" s="72">
        <v>0.8</v>
      </c>
      <c r="AG30" s="77">
        <v>100</v>
      </c>
      <c r="AH30" s="58" t="s">
        <v>2193</v>
      </c>
      <c r="AI30" s="58" t="s">
        <v>2178</v>
      </c>
      <c r="AJ30" s="77">
        <v>0.34</v>
      </c>
      <c r="AK30" s="59"/>
      <c r="AL30" s="59"/>
      <c r="AM30" s="59"/>
      <c r="AN30" s="300">
        <v>0.8</v>
      </c>
      <c r="AO30" s="225">
        <v>1.6</v>
      </c>
      <c r="AP30" s="241" t="s">
        <v>2193</v>
      </c>
      <c r="AQ30" s="58" t="s">
        <v>2180</v>
      </c>
      <c r="AR30" s="77">
        <v>0.34</v>
      </c>
      <c r="AS30" s="295"/>
      <c r="AT30" s="295"/>
      <c r="AU30" s="295"/>
      <c r="AV30" s="301">
        <v>0.8</v>
      </c>
      <c r="AW30" s="302">
        <v>1.6</v>
      </c>
      <c r="AX30" s="303" t="s">
        <v>2194</v>
      </c>
      <c r="AY30" s="251" t="s">
        <v>2195</v>
      </c>
      <c r="AZ30" s="213" t="s">
        <v>2164</v>
      </c>
    </row>
    <row r="31" spans="1:52" ht="409.5" x14ac:dyDescent="0.25">
      <c r="A31" s="2">
        <v>23.2</v>
      </c>
      <c r="B31" s="58" t="s">
        <v>447</v>
      </c>
      <c r="C31" s="58" t="s">
        <v>447</v>
      </c>
      <c r="D31" s="59" t="s">
        <v>100</v>
      </c>
      <c r="E31" s="59" t="s">
        <v>72</v>
      </c>
      <c r="F31" s="59" t="s">
        <v>73</v>
      </c>
      <c r="G31" s="59" t="s">
        <v>74</v>
      </c>
      <c r="H31" s="59" t="s">
        <v>153</v>
      </c>
      <c r="I31" s="59" t="s">
        <v>154</v>
      </c>
      <c r="J31" s="58" t="s">
        <v>794</v>
      </c>
      <c r="K31" s="58" t="s">
        <v>503</v>
      </c>
      <c r="L31" s="58">
        <v>242</v>
      </c>
      <c r="M31" s="58" t="s">
        <v>525</v>
      </c>
      <c r="N31" s="58" t="s">
        <v>526</v>
      </c>
      <c r="O31" s="77">
        <v>250</v>
      </c>
      <c r="P31" s="77">
        <v>245</v>
      </c>
      <c r="Q31" s="77">
        <v>260</v>
      </c>
      <c r="R31" s="77">
        <v>250</v>
      </c>
      <c r="S31" s="72">
        <f>+O31+P31+Q31+R31</f>
        <v>1005</v>
      </c>
      <c r="T31" s="72">
        <v>2</v>
      </c>
      <c r="U31" s="59"/>
      <c r="V31" s="77"/>
      <c r="W31" s="59"/>
      <c r="X31" s="77">
        <v>106</v>
      </c>
      <c r="Y31" s="72">
        <f t="shared" si="1"/>
        <v>0.43265306122448982</v>
      </c>
      <c r="Z31" s="58" t="s">
        <v>2196</v>
      </c>
      <c r="AA31" s="58" t="s">
        <v>2197</v>
      </c>
      <c r="AB31" s="72">
        <v>2</v>
      </c>
      <c r="AC31" s="59"/>
      <c r="AD31" s="59"/>
      <c r="AE31" s="59"/>
      <c r="AF31" s="72">
        <v>151</v>
      </c>
      <c r="AG31" s="91">
        <v>0.63</v>
      </c>
      <c r="AH31" s="58" t="s">
        <v>2198</v>
      </c>
      <c r="AI31" s="58" t="s">
        <v>2168</v>
      </c>
      <c r="AJ31" s="72">
        <v>2</v>
      </c>
      <c r="AK31" s="59"/>
      <c r="AL31" s="59"/>
      <c r="AM31" s="59"/>
      <c r="AN31" s="300">
        <v>196</v>
      </c>
      <c r="AO31" s="304">
        <v>0.8</v>
      </c>
      <c r="AP31" s="241" t="s">
        <v>2199</v>
      </c>
      <c r="AQ31" s="58" t="s">
        <v>2161</v>
      </c>
      <c r="AR31" s="72">
        <v>2</v>
      </c>
      <c r="AS31" s="295"/>
      <c r="AT31" s="295"/>
      <c r="AU31" s="295"/>
      <c r="AV31" s="301">
        <v>259</v>
      </c>
      <c r="AW31" s="305">
        <v>1.06</v>
      </c>
      <c r="AX31" s="306" t="s">
        <v>2200</v>
      </c>
      <c r="AY31" s="251" t="s">
        <v>2186</v>
      </c>
    </row>
    <row r="32" spans="1:52" ht="127.5" x14ac:dyDescent="0.25">
      <c r="A32" s="2">
        <v>24</v>
      </c>
      <c r="B32" s="58" t="s">
        <v>447</v>
      </c>
      <c r="C32" s="58" t="s">
        <v>447</v>
      </c>
      <c r="D32" s="59" t="s">
        <v>71</v>
      </c>
      <c r="E32" s="59" t="s">
        <v>72</v>
      </c>
      <c r="F32" s="59" t="s">
        <v>73</v>
      </c>
      <c r="G32" s="59" t="s">
        <v>74</v>
      </c>
      <c r="H32" s="59" t="s">
        <v>75</v>
      </c>
      <c r="I32" s="59" t="s">
        <v>101</v>
      </c>
      <c r="J32" s="58" t="s">
        <v>794</v>
      </c>
      <c r="K32" s="58" t="s">
        <v>534</v>
      </c>
      <c r="L32" s="58">
        <v>0</v>
      </c>
      <c r="M32" s="58" t="s">
        <v>536</v>
      </c>
      <c r="N32" s="58" t="s">
        <v>537</v>
      </c>
      <c r="O32" s="97">
        <v>1</v>
      </c>
      <c r="P32" s="97">
        <v>1</v>
      </c>
      <c r="Q32" s="97">
        <v>1</v>
      </c>
      <c r="R32" s="97">
        <v>1</v>
      </c>
      <c r="S32" s="97">
        <v>1</v>
      </c>
      <c r="T32" s="97">
        <v>0</v>
      </c>
      <c r="U32" s="58" t="s">
        <v>245</v>
      </c>
      <c r="V32" s="72" t="s">
        <v>245</v>
      </c>
      <c r="W32" s="58" t="s">
        <v>245</v>
      </c>
      <c r="X32" s="72">
        <v>0</v>
      </c>
      <c r="Y32" s="72" t="str">
        <f t="shared" si="1"/>
        <v>No aplica</v>
      </c>
      <c r="Z32" s="58" t="s">
        <v>2157</v>
      </c>
      <c r="AA32" s="58" t="s">
        <v>2158</v>
      </c>
      <c r="AB32" s="72">
        <v>0</v>
      </c>
      <c r="AC32" s="58" t="s">
        <v>245</v>
      </c>
      <c r="AD32" s="58" t="s">
        <v>245</v>
      </c>
      <c r="AE32" s="58" t="s">
        <v>245</v>
      </c>
      <c r="AF32" s="94">
        <v>0</v>
      </c>
      <c r="AG32" s="307" t="s">
        <v>338</v>
      </c>
      <c r="AH32" s="58" t="s">
        <v>2201</v>
      </c>
      <c r="AI32" s="58" t="s">
        <v>2158</v>
      </c>
      <c r="AJ32" s="72">
        <v>0</v>
      </c>
      <c r="AK32" s="58" t="s">
        <v>245</v>
      </c>
      <c r="AL32" s="58" t="s">
        <v>245</v>
      </c>
      <c r="AM32" s="58" t="s">
        <v>245</v>
      </c>
      <c r="AN32" s="94">
        <v>0</v>
      </c>
      <c r="AO32" s="307" t="s">
        <v>245</v>
      </c>
      <c r="AP32" s="58" t="s">
        <v>2201</v>
      </c>
      <c r="AQ32" s="58" t="s">
        <v>2161</v>
      </c>
      <c r="AR32" s="72">
        <v>0</v>
      </c>
      <c r="AS32" s="251" t="s">
        <v>245</v>
      </c>
      <c r="AT32" s="251" t="s">
        <v>245</v>
      </c>
      <c r="AU32" s="251" t="s">
        <v>245</v>
      </c>
      <c r="AV32" s="294">
        <v>1</v>
      </c>
      <c r="AW32" s="233">
        <v>1</v>
      </c>
      <c r="AX32" s="251" t="s">
        <v>2202</v>
      </c>
      <c r="AY32" s="251" t="s">
        <v>2203</v>
      </c>
    </row>
    <row r="33" spans="1:52" ht="242.25" x14ac:dyDescent="0.25">
      <c r="A33" s="2">
        <v>25</v>
      </c>
      <c r="B33" s="58" t="s">
        <v>447</v>
      </c>
      <c r="C33" s="58" t="s">
        <v>447</v>
      </c>
      <c r="D33" s="59" t="s">
        <v>71</v>
      </c>
      <c r="E33" s="59" t="s">
        <v>72</v>
      </c>
      <c r="F33" s="59" t="s">
        <v>73</v>
      </c>
      <c r="G33" s="59" t="s">
        <v>74</v>
      </c>
      <c r="H33" s="59" t="s">
        <v>118</v>
      </c>
      <c r="I33" s="59" t="s">
        <v>544</v>
      </c>
      <c r="J33" s="58" t="s">
        <v>1112</v>
      </c>
      <c r="K33" s="58" t="s">
        <v>2204</v>
      </c>
      <c r="L33" s="58">
        <v>0</v>
      </c>
      <c r="M33" s="58" t="s">
        <v>547</v>
      </c>
      <c r="N33" s="58" t="s">
        <v>548</v>
      </c>
      <c r="O33" s="72">
        <v>0</v>
      </c>
      <c r="P33" s="97">
        <v>1</v>
      </c>
      <c r="Q33" s="97">
        <v>1</v>
      </c>
      <c r="R33" s="97">
        <v>1</v>
      </c>
      <c r="S33" s="97">
        <v>1</v>
      </c>
      <c r="T33" s="97">
        <v>0</v>
      </c>
      <c r="U33" s="58" t="s">
        <v>245</v>
      </c>
      <c r="V33" s="72" t="s">
        <v>245</v>
      </c>
      <c r="W33" s="58" t="s">
        <v>245</v>
      </c>
      <c r="X33" s="77">
        <v>0</v>
      </c>
      <c r="Y33" s="72" t="str">
        <f t="shared" si="1"/>
        <v>No aplica</v>
      </c>
      <c r="Z33" s="58" t="s">
        <v>2157</v>
      </c>
      <c r="AA33" s="58" t="s">
        <v>2158</v>
      </c>
      <c r="AB33" s="72">
        <v>0</v>
      </c>
      <c r="AC33" s="58" t="s">
        <v>245</v>
      </c>
      <c r="AD33" s="58" t="s">
        <v>245</v>
      </c>
      <c r="AE33" s="58" t="s">
        <v>245</v>
      </c>
      <c r="AF33" s="72">
        <v>0</v>
      </c>
      <c r="AG33" s="77" t="s">
        <v>338</v>
      </c>
      <c r="AH33" s="58" t="s">
        <v>2205</v>
      </c>
      <c r="AI33" s="58" t="s">
        <v>2158</v>
      </c>
      <c r="AJ33" s="72">
        <v>0</v>
      </c>
      <c r="AK33" s="58" t="s">
        <v>245</v>
      </c>
      <c r="AL33" s="58" t="s">
        <v>245</v>
      </c>
      <c r="AM33" s="58" t="s">
        <v>245</v>
      </c>
      <c r="AN33" s="72">
        <v>0</v>
      </c>
      <c r="AO33" s="77" t="s">
        <v>245</v>
      </c>
      <c r="AP33" s="58" t="s">
        <v>2206</v>
      </c>
      <c r="AQ33" s="58" t="s">
        <v>2161</v>
      </c>
      <c r="AR33" s="72">
        <v>0</v>
      </c>
      <c r="AS33" s="251" t="s">
        <v>245</v>
      </c>
      <c r="AT33" s="251" t="s">
        <v>245</v>
      </c>
      <c r="AU33" s="251" t="s">
        <v>245</v>
      </c>
      <c r="AV33" s="63">
        <v>1</v>
      </c>
      <c r="AW33" s="308">
        <v>1</v>
      </c>
      <c r="AX33" s="259" t="s">
        <v>2207</v>
      </c>
      <c r="AY33" s="251" t="s">
        <v>2203</v>
      </c>
    </row>
    <row r="34" spans="1:52" ht="178.5" x14ac:dyDescent="0.25">
      <c r="A34" s="2">
        <v>26</v>
      </c>
      <c r="B34" s="58" t="s">
        <v>555</v>
      </c>
      <c r="C34" s="58" t="s">
        <v>555</v>
      </c>
      <c r="D34" s="58" t="s">
        <v>100</v>
      </c>
      <c r="E34" s="58" t="s">
        <v>72</v>
      </c>
      <c r="F34" s="58" t="s">
        <v>73</v>
      </c>
      <c r="G34" s="58" t="s">
        <v>74</v>
      </c>
      <c r="H34" s="58" t="s">
        <v>75</v>
      </c>
      <c r="I34" s="58" t="s">
        <v>101</v>
      </c>
      <c r="J34" s="58" t="s">
        <v>794</v>
      </c>
      <c r="K34" s="58" t="s">
        <v>2208</v>
      </c>
      <c r="L34" s="58">
        <v>11944</v>
      </c>
      <c r="M34" s="58" t="s">
        <v>558</v>
      </c>
      <c r="N34" s="58" t="s">
        <v>559</v>
      </c>
      <c r="O34" s="309">
        <v>12300</v>
      </c>
      <c r="P34" s="309">
        <f>O34*1.05</f>
        <v>12915</v>
      </c>
      <c r="Q34" s="309">
        <v>13561</v>
      </c>
      <c r="R34" s="309">
        <f>Q34*1.05</f>
        <v>14239.050000000001</v>
      </c>
      <c r="S34" s="309">
        <f>SUM(O34:R34)</f>
        <v>53015.05</v>
      </c>
      <c r="T34" s="309">
        <v>0</v>
      </c>
      <c r="U34" s="59" t="s">
        <v>245</v>
      </c>
      <c r="V34" s="77" t="s">
        <v>245</v>
      </c>
      <c r="W34" s="59" t="s">
        <v>245</v>
      </c>
      <c r="X34" s="77">
        <v>3414</v>
      </c>
      <c r="Y34" s="97">
        <f t="shared" si="1"/>
        <v>0.26434378629500582</v>
      </c>
      <c r="Z34" s="58" t="s">
        <v>560</v>
      </c>
      <c r="AA34" s="58" t="s">
        <v>2209</v>
      </c>
      <c r="AB34" s="77">
        <v>0</v>
      </c>
      <c r="AC34" s="59" t="s">
        <v>245</v>
      </c>
      <c r="AD34" s="59" t="s">
        <v>245</v>
      </c>
      <c r="AE34" s="59" t="s">
        <v>245</v>
      </c>
      <c r="AF34" s="307">
        <v>3727</v>
      </c>
      <c r="AG34" s="310">
        <v>28.86</v>
      </c>
      <c r="AH34" s="241" t="s">
        <v>2210</v>
      </c>
      <c r="AI34" s="241" t="s">
        <v>2211</v>
      </c>
      <c r="AJ34" s="299">
        <v>0</v>
      </c>
      <c r="AK34" s="229" t="s">
        <v>245</v>
      </c>
      <c r="AL34" s="229" t="s">
        <v>245</v>
      </c>
      <c r="AM34" s="229" t="s">
        <v>245</v>
      </c>
      <c r="AN34" s="310">
        <v>3651</v>
      </c>
      <c r="AO34" s="226">
        <v>0.28000000000000003</v>
      </c>
      <c r="AP34" s="241" t="s">
        <v>560</v>
      </c>
      <c r="AQ34" s="241" t="s">
        <v>2212</v>
      </c>
      <c r="AR34" s="299">
        <v>0</v>
      </c>
      <c r="AS34" s="231" t="s">
        <v>245</v>
      </c>
      <c r="AT34" s="231" t="s">
        <v>245</v>
      </c>
      <c r="AU34" s="231" t="s">
        <v>245</v>
      </c>
      <c r="AV34" s="311">
        <v>6517</v>
      </c>
      <c r="AW34" s="312">
        <v>1.34</v>
      </c>
      <c r="AX34" s="235" t="s">
        <v>2213</v>
      </c>
      <c r="AY34" s="235" t="s">
        <v>2214</v>
      </c>
      <c r="AZ34" s="213" t="s">
        <v>2215</v>
      </c>
    </row>
    <row r="35" spans="1:52" ht="408" x14ac:dyDescent="0.25">
      <c r="A35" s="2">
        <v>26.1</v>
      </c>
      <c r="B35" s="58" t="s">
        <v>555</v>
      </c>
      <c r="C35" s="58" t="s">
        <v>555</v>
      </c>
      <c r="D35" s="58" t="s">
        <v>100</v>
      </c>
      <c r="E35" s="58" t="s">
        <v>72</v>
      </c>
      <c r="F35" s="58" t="s">
        <v>73</v>
      </c>
      <c r="G35" s="58" t="s">
        <v>74</v>
      </c>
      <c r="H35" s="58" t="s">
        <v>75</v>
      </c>
      <c r="I35" s="58" t="s">
        <v>101</v>
      </c>
      <c r="J35" s="58" t="s">
        <v>794</v>
      </c>
      <c r="K35" s="58" t="s">
        <v>2208</v>
      </c>
      <c r="L35" s="58">
        <v>200</v>
      </c>
      <c r="M35" s="58" t="s">
        <v>570</v>
      </c>
      <c r="N35" s="58" t="s">
        <v>2216</v>
      </c>
      <c r="O35" s="309">
        <v>210</v>
      </c>
      <c r="P35" s="309">
        <v>220</v>
      </c>
      <c r="Q35" s="309">
        <v>231</v>
      </c>
      <c r="R35" s="309">
        <v>243</v>
      </c>
      <c r="S35" s="309">
        <f>+O35+P35+Q35+R35</f>
        <v>904</v>
      </c>
      <c r="T35" s="309">
        <v>0</v>
      </c>
      <c r="U35" s="59" t="s">
        <v>245</v>
      </c>
      <c r="V35" s="77" t="s">
        <v>245</v>
      </c>
      <c r="W35" s="59" t="s">
        <v>245</v>
      </c>
      <c r="X35" s="77">
        <v>56</v>
      </c>
      <c r="Y35" s="97">
        <f t="shared" si="1"/>
        <v>0.25454545454545452</v>
      </c>
      <c r="Z35" s="58" t="s">
        <v>2217</v>
      </c>
      <c r="AA35" s="58" t="s">
        <v>2218</v>
      </c>
      <c r="AB35" s="77">
        <v>0</v>
      </c>
      <c r="AC35" s="59" t="s">
        <v>245</v>
      </c>
      <c r="AD35" s="59" t="s">
        <v>245</v>
      </c>
      <c r="AE35" s="59" t="s">
        <v>245</v>
      </c>
      <c r="AF35" s="307">
        <v>112</v>
      </c>
      <c r="AG35" s="310">
        <v>50.91</v>
      </c>
      <c r="AH35" s="241" t="s">
        <v>2219</v>
      </c>
      <c r="AI35" s="241" t="s">
        <v>2220</v>
      </c>
      <c r="AJ35" s="299">
        <v>0</v>
      </c>
      <c r="AK35" s="229" t="s">
        <v>245</v>
      </c>
      <c r="AL35" s="229" t="s">
        <v>245</v>
      </c>
      <c r="AM35" s="229" t="s">
        <v>245</v>
      </c>
      <c r="AN35" s="310">
        <v>107</v>
      </c>
      <c r="AO35" s="310">
        <v>48.6</v>
      </c>
      <c r="AP35" s="241" t="s">
        <v>2221</v>
      </c>
      <c r="AQ35" s="241" t="s">
        <v>2222</v>
      </c>
      <c r="AR35" s="299">
        <v>0</v>
      </c>
      <c r="AS35" s="231" t="s">
        <v>245</v>
      </c>
      <c r="AT35" s="231" t="s">
        <v>245</v>
      </c>
      <c r="AU35" s="231" t="s">
        <v>245</v>
      </c>
      <c r="AV35" s="311">
        <v>286</v>
      </c>
      <c r="AW35" s="312">
        <v>2.5499999999999998</v>
      </c>
      <c r="AX35" s="235" t="s">
        <v>2223</v>
      </c>
      <c r="AY35" s="235" t="s">
        <v>2224</v>
      </c>
      <c r="AZ35" s="213" t="s">
        <v>2215</v>
      </c>
    </row>
    <row r="36" spans="1:52" ht="409.5" x14ac:dyDescent="0.25">
      <c r="A36" s="2">
        <v>26.2</v>
      </c>
      <c r="B36" s="58" t="s">
        <v>555</v>
      </c>
      <c r="C36" s="58" t="s">
        <v>555</v>
      </c>
      <c r="D36" s="58" t="s">
        <v>100</v>
      </c>
      <c r="E36" s="58" t="s">
        <v>72</v>
      </c>
      <c r="F36" s="58" t="s">
        <v>73</v>
      </c>
      <c r="G36" s="58" t="s">
        <v>74</v>
      </c>
      <c r="H36" s="58" t="s">
        <v>75</v>
      </c>
      <c r="I36" s="58" t="s">
        <v>101</v>
      </c>
      <c r="J36" s="58" t="s">
        <v>794</v>
      </c>
      <c r="K36" s="58" t="s">
        <v>2208</v>
      </c>
      <c r="L36" s="58">
        <v>382</v>
      </c>
      <c r="M36" s="58" t="s">
        <v>580</v>
      </c>
      <c r="N36" s="58" t="s">
        <v>581</v>
      </c>
      <c r="O36" s="309">
        <v>401</v>
      </c>
      <c r="P36" s="309">
        <v>422</v>
      </c>
      <c r="Q36" s="309">
        <v>442</v>
      </c>
      <c r="R36" s="309">
        <v>464</v>
      </c>
      <c r="S36" s="309">
        <f>+O36+P36+Q36+R36</f>
        <v>1729</v>
      </c>
      <c r="T36" s="309">
        <v>0</v>
      </c>
      <c r="U36" s="313" t="s">
        <v>245</v>
      </c>
      <c r="V36" s="77" t="s">
        <v>245</v>
      </c>
      <c r="W36" s="59" t="s">
        <v>245</v>
      </c>
      <c r="X36" s="77">
        <v>64</v>
      </c>
      <c r="Y36" s="97">
        <f t="shared" si="1"/>
        <v>0.15165876777251186</v>
      </c>
      <c r="Z36" s="260" t="s">
        <v>2225</v>
      </c>
      <c r="AA36" s="58" t="s">
        <v>2226</v>
      </c>
      <c r="AB36" s="77">
        <v>0</v>
      </c>
      <c r="AC36" s="59" t="s">
        <v>245</v>
      </c>
      <c r="AD36" s="59" t="s">
        <v>245</v>
      </c>
      <c r="AE36" s="59" t="s">
        <v>245</v>
      </c>
      <c r="AF36" s="77">
        <v>190</v>
      </c>
      <c r="AG36" s="314">
        <v>0.45019999999999999</v>
      </c>
      <c r="AH36" s="58" t="s">
        <v>2227</v>
      </c>
      <c r="AI36" s="241" t="s">
        <v>2228</v>
      </c>
      <c r="AJ36" s="299">
        <v>0</v>
      </c>
      <c r="AK36" s="229" t="s">
        <v>245</v>
      </c>
      <c r="AL36" s="229" t="s">
        <v>245</v>
      </c>
      <c r="AM36" s="229" t="s">
        <v>245</v>
      </c>
      <c r="AN36" s="299">
        <v>148</v>
      </c>
      <c r="AO36" s="314">
        <v>0.35</v>
      </c>
      <c r="AP36" s="241" t="s">
        <v>2229</v>
      </c>
      <c r="AQ36" s="241" t="s">
        <v>2230</v>
      </c>
      <c r="AR36" s="299">
        <v>0</v>
      </c>
      <c r="AS36" s="231" t="s">
        <v>245</v>
      </c>
      <c r="AT36" s="231" t="s">
        <v>245</v>
      </c>
      <c r="AU36" s="231" t="s">
        <v>245</v>
      </c>
      <c r="AV36" s="315">
        <v>99</v>
      </c>
      <c r="AW36" s="316">
        <v>1.19</v>
      </c>
      <c r="AX36" s="234" t="s">
        <v>2231</v>
      </c>
      <c r="AY36" s="235" t="s">
        <v>2232</v>
      </c>
      <c r="AZ36" t="s">
        <v>2215</v>
      </c>
    </row>
    <row r="37" spans="1:52" ht="204" x14ac:dyDescent="0.25">
      <c r="A37" s="2">
        <v>27</v>
      </c>
      <c r="B37" s="58" t="s">
        <v>555</v>
      </c>
      <c r="C37" s="58" t="s">
        <v>555</v>
      </c>
      <c r="D37" s="58" t="s">
        <v>100</v>
      </c>
      <c r="E37" s="58" t="s">
        <v>72</v>
      </c>
      <c r="F37" s="58" t="s">
        <v>73</v>
      </c>
      <c r="G37" s="58" t="s">
        <v>590</v>
      </c>
      <c r="H37" s="58" t="s">
        <v>75</v>
      </c>
      <c r="I37" s="58" t="s">
        <v>101</v>
      </c>
      <c r="J37" s="58" t="s">
        <v>2065</v>
      </c>
      <c r="K37" s="58" t="s">
        <v>2233</v>
      </c>
      <c r="L37" s="58">
        <v>9175</v>
      </c>
      <c r="M37" s="58" t="s">
        <v>592</v>
      </c>
      <c r="N37" s="58" t="s">
        <v>593</v>
      </c>
      <c r="O37" s="309">
        <v>15937</v>
      </c>
      <c r="P37" s="309">
        <f t="shared" ref="P37:R38" si="2">O37*1.02</f>
        <v>16255.74</v>
      </c>
      <c r="Q37" s="309">
        <f t="shared" si="2"/>
        <v>16580.854800000001</v>
      </c>
      <c r="R37" s="309">
        <f t="shared" si="2"/>
        <v>16912.471896000003</v>
      </c>
      <c r="S37" s="309">
        <f>SUM(O37:R37)</f>
        <v>65686.066695999994</v>
      </c>
      <c r="T37" s="309">
        <v>578</v>
      </c>
      <c r="U37" s="58" t="s">
        <v>2234</v>
      </c>
      <c r="V37" s="77">
        <v>578</v>
      </c>
      <c r="W37" s="58" t="s">
        <v>2235</v>
      </c>
      <c r="X37" s="77">
        <v>5048</v>
      </c>
      <c r="Y37" s="97">
        <f t="shared" si="1"/>
        <v>0.3105364628125204</v>
      </c>
      <c r="Z37" s="58" t="s">
        <v>2236</v>
      </c>
      <c r="AA37" s="58" t="s">
        <v>2237</v>
      </c>
      <c r="AB37" s="125">
        <v>578</v>
      </c>
      <c r="AC37" s="58" t="s">
        <v>2037</v>
      </c>
      <c r="AD37" s="59" t="s">
        <v>2037</v>
      </c>
      <c r="AE37" s="58" t="s">
        <v>2037</v>
      </c>
      <c r="AF37" s="77">
        <v>6689</v>
      </c>
      <c r="AG37" s="314">
        <v>0.41139999999999999</v>
      </c>
      <c r="AH37" s="241" t="s">
        <v>2238</v>
      </c>
      <c r="AI37" s="241" t="s">
        <v>2239</v>
      </c>
      <c r="AJ37" s="228">
        <v>578</v>
      </c>
      <c r="AK37" s="241" t="s">
        <v>2037</v>
      </c>
      <c r="AL37" s="229" t="s">
        <v>2037</v>
      </c>
      <c r="AM37" s="241" t="s">
        <v>2037</v>
      </c>
      <c r="AN37" s="299">
        <v>2883</v>
      </c>
      <c r="AO37" s="314">
        <v>0.1774</v>
      </c>
      <c r="AP37" s="241" t="s">
        <v>2240</v>
      </c>
      <c r="AQ37" s="241" t="s">
        <v>2241</v>
      </c>
      <c r="AR37" s="228">
        <v>578</v>
      </c>
      <c r="AS37" s="235" t="s">
        <v>2037</v>
      </c>
      <c r="AT37" s="231" t="s">
        <v>2037</v>
      </c>
      <c r="AU37" s="235" t="s">
        <v>2037</v>
      </c>
      <c r="AV37" s="315">
        <v>2704</v>
      </c>
      <c r="AW37" s="317" t="s">
        <v>2242</v>
      </c>
      <c r="AX37" s="235" t="s">
        <v>2243</v>
      </c>
      <c r="AY37" s="235" t="s">
        <v>2244</v>
      </c>
      <c r="AZ37" t="s">
        <v>2215</v>
      </c>
    </row>
    <row r="38" spans="1:52" ht="204" x14ac:dyDescent="0.25">
      <c r="A38" s="2">
        <v>27.1</v>
      </c>
      <c r="B38" s="58" t="s">
        <v>555</v>
      </c>
      <c r="C38" s="58" t="s">
        <v>555</v>
      </c>
      <c r="D38" s="58" t="s">
        <v>100</v>
      </c>
      <c r="E38" s="58" t="s">
        <v>72</v>
      </c>
      <c r="F38" s="58" t="s">
        <v>73</v>
      </c>
      <c r="G38" s="58" t="s">
        <v>590</v>
      </c>
      <c r="H38" s="58" t="s">
        <v>75</v>
      </c>
      <c r="I38" s="58" t="s">
        <v>101</v>
      </c>
      <c r="J38" s="58" t="s">
        <v>2065</v>
      </c>
      <c r="K38" s="58" t="s">
        <v>2233</v>
      </c>
      <c r="L38" s="58">
        <v>13689</v>
      </c>
      <c r="M38" s="58" t="s">
        <v>605</v>
      </c>
      <c r="N38" s="58" t="s">
        <v>606</v>
      </c>
      <c r="O38" s="309">
        <v>14123</v>
      </c>
      <c r="P38" s="309">
        <f t="shared" si="2"/>
        <v>14405.460000000001</v>
      </c>
      <c r="Q38" s="309">
        <f t="shared" si="2"/>
        <v>14693.569200000002</v>
      </c>
      <c r="R38" s="309">
        <f t="shared" si="2"/>
        <v>14987.440584000002</v>
      </c>
      <c r="S38" s="309">
        <f>SUM(O38:R38)</f>
        <v>58209.469784000008</v>
      </c>
      <c r="T38" s="309">
        <v>0</v>
      </c>
      <c r="U38" s="59" t="s">
        <v>245</v>
      </c>
      <c r="V38" s="77" t="s">
        <v>245</v>
      </c>
      <c r="W38" s="59" t="s">
        <v>245</v>
      </c>
      <c r="X38" s="77">
        <v>2658</v>
      </c>
      <c r="Y38" s="72">
        <f t="shared" si="1"/>
        <v>0.18451337201311169</v>
      </c>
      <c r="Z38" s="58" t="s">
        <v>2245</v>
      </c>
      <c r="AA38" s="58" t="s">
        <v>2246</v>
      </c>
      <c r="AB38" s="125">
        <v>0</v>
      </c>
      <c r="AC38" s="59" t="s">
        <v>245</v>
      </c>
      <c r="AD38" s="59" t="s">
        <v>245</v>
      </c>
      <c r="AE38" s="59" t="s">
        <v>245</v>
      </c>
      <c r="AF38" s="77">
        <v>3033</v>
      </c>
      <c r="AG38" s="314">
        <v>0.21049999999999999</v>
      </c>
      <c r="AH38" s="241" t="s">
        <v>2247</v>
      </c>
      <c r="AI38" s="241" t="s">
        <v>2248</v>
      </c>
      <c r="AJ38" s="228">
        <v>0</v>
      </c>
      <c r="AK38" s="229" t="s">
        <v>245</v>
      </c>
      <c r="AL38" s="229" t="s">
        <v>245</v>
      </c>
      <c r="AM38" s="229" t="s">
        <v>245</v>
      </c>
      <c r="AN38" s="299">
        <v>3523</v>
      </c>
      <c r="AO38" s="314">
        <v>0.24460000000000001</v>
      </c>
      <c r="AP38" s="241" t="s">
        <v>2249</v>
      </c>
      <c r="AQ38" s="241" t="s">
        <v>2250</v>
      </c>
      <c r="AR38" s="228">
        <v>0</v>
      </c>
      <c r="AS38" s="231" t="s">
        <v>245</v>
      </c>
      <c r="AT38" s="231" t="s">
        <v>245</v>
      </c>
      <c r="AU38" s="231" t="s">
        <v>245</v>
      </c>
      <c r="AV38" s="315">
        <v>3315</v>
      </c>
      <c r="AW38" s="317">
        <v>0.87</v>
      </c>
      <c r="AX38" s="235" t="s">
        <v>2251</v>
      </c>
      <c r="AY38" s="235" t="s">
        <v>2252</v>
      </c>
    </row>
    <row r="39" spans="1:52" ht="409.5" x14ac:dyDescent="0.25">
      <c r="A39" s="2">
        <v>28</v>
      </c>
      <c r="B39" s="58" t="s">
        <v>555</v>
      </c>
      <c r="C39" s="58" t="s">
        <v>555</v>
      </c>
      <c r="D39" s="59" t="s">
        <v>616</v>
      </c>
      <c r="E39" s="59" t="s">
        <v>617</v>
      </c>
      <c r="F39" s="59" t="s">
        <v>618</v>
      </c>
      <c r="G39" s="59" t="s">
        <v>619</v>
      </c>
      <c r="H39" s="59" t="s">
        <v>75</v>
      </c>
      <c r="I39" s="59" t="s">
        <v>101</v>
      </c>
      <c r="J39" s="58" t="s">
        <v>794</v>
      </c>
      <c r="K39" s="58" t="s">
        <v>2253</v>
      </c>
      <c r="L39" s="58">
        <v>0</v>
      </c>
      <c r="M39" s="58" t="s">
        <v>622</v>
      </c>
      <c r="N39" s="58" t="s">
        <v>623</v>
      </c>
      <c r="O39" s="77">
        <v>1</v>
      </c>
      <c r="P39" s="77">
        <v>0</v>
      </c>
      <c r="Q39" s="77">
        <v>0</v>
      </c>
      <c r="R39" s="77">
        <v>0</v>
      </c>
      <c r="S39" s="77">
        <v>1</v>
      </c>
      <c r="T39" s="77">
        <v>0.8</v>
      </c>
      <c r="U39" s="284" t="s">
        <v>2254</v>
      </c>
      <c r="V39" s="91">
        <v>0.05</v>
      </c>
      <c r="W39" s="284" t="s">
        <v>2255</v>
      </c>
      <c r="X39" s="266">
        <v>0</v>
      </c>
      <c r="Y39" s="72" t="str">
        <f t="shared" si="1"/>
        <v>Actividad no programada en la vigencia 2024</v>
      </c>
      <c r="Z39" s="58" t="s">
        <v>338</v>
      </c>
      <c r="AA39" s="58" t="s">
        <v>2256</v>
      </c>
      <c r="AB39" s="77">
        <v>0.8</v>
      </c>
      <c r="AC39" s="58" t="s">
        <v>2257</v>
      </c>
      <c r="AD39" s="318">
        <v>1</v>
      </c>
      <c r="AE39" s="284"/>
      <c r="AF39" s="304">
        <v>0.1</v>
      </c>
      <c r="AG39" s="300" t="s">
        <v>338</v>
      </c>
      <c r="AH39" s="58"/>
      <c r="AI39" s="241" t="s">
        <v>338</v>
      </c>
      <c r="AJ39" s="299">
        <v>0.8</v>
      </c>
      <c r="AK39" s="241" t="s">
        <v>2037</v>
      </c>
      <c r="AL39" s="229" t="s">
        <v>2037</v>
      </c>
      <c r="AM39" s="241" t="s">
        <v>2037</v>
      </c>
      <c r="AN39" s="299">
        <v>0</v>
      </c>
      <c r="AO39" s="314">
        <v>0</v>
      </c>
      <c r="AP39" s="241" t="s">
        <v>2258</v>
      </c>
      <c r="AQ39" s="241" t="s">
        <v>2259</v>
      </c>
      <c r="AR39" s="299">
        <v>0.8</v>
      </c>
      <c r="AS39" s="235" t="s">
        <v>2037</v>
      </c>
      <c r="AT39" s="231" t="s">
        <v>2037</v>
      </c>
      <c r="AU39" s="235" t="s">
        <v>2037</v>
      </c>
      <c r="AV39" s="315">
        <v>0</v>
      </c>
      <c r="AW39" s="317" t="s">
        <v>183</v>
      </c>
      <c r="AX39" s="235" t="s">
        <v>2260</v>
      </c>
      <c r="AY39" s="235" t="s">
        <v>2261</v>
      </c>
      <c r="AZ39" s="213" t="s">
        <v>2262</v>
      </c>
    </row>
    <row r="40" spans="1:52" ht="280.5" x14ac:dyDescent="0.25">
      <c r="A40" s="2">
        <v>29</v>
      </c>
      <c r="B40" s="58" t="s">
        <v>555</v>
      </c>
      <c r="C40" s="58" t="s">
        <v>555</v>
      </c>
      <c r="D40" s="59" t="s">
        <v>616</v>
      </c>
      <c r="E40" s="59" t="s">
        <v>617</v>
      </c>
      <c r="F40" s="59" t="s">
        <v>618</v>
      </c>
      <c r="G40" s="59" t="s">
        <v>74</v>
      </c>
      <c r="H40" s="59" t="s">
        <v>75</v>
      </c>
      <c r="I40" s="59" t="s">
        <v>632</v>
      </c>
      <c r="J40" s="58" t="s">
        <v>794</v>
      </c>
      <c r="K40" s="58" t="s">
        <v>2263</v>
      </c>
      <c r="L40" s="58">
        <v>1</v>
      </c>
      <c r="M40" s="58" t="s">
        <v>634</v>
      </c>
      <c r="N40" s="58" t="s">
        <v>635</v>
      </c>
      <c r="O40" s="77">
        <v>2</v>
      </c>
      <c r="P40" s="77">
        <v>2</v>
      </c>
      <c r="Q40" s="77">
        <v>2</v>
      </c>
      <c r="R40" s="77">
        <v>2</v>
      </c>
      <c r="S40" s="77">
        <f>SUM(O40:R40)</f>
        <v>8</v>
      </c>
      <c r="T40" s="77">
        <v>0</v>
      </c>
      <c r="U40" s="59" t="s">
        <v>245</v>
      </c>
      <c r="V40" s="77" t="s">
        <v>245</v>
      </c>
      <c r="W40" s="59" t="s">
        <v>245</v>
      </c>
      <c r="X40" s="266">
        <v>1</v>
      </c>
      <c r="Y40" s="72">
        <f t="shared" si="1"/>
        <v>0.5</v>
      </c>
      <c r="Z40" s="58" t="s">
        <v>2264</v>
      </c>
      <c r="AA40" s="58" t="s">
        <v>2265</v>
      </c>
      <c r="AB40" s="77">
        <v>0</v>
      </c>
      <c r="AC40" s="59" t="s">
        <v>245</v>
      </c>
      <c r="AD40" s="59" t="s">
        <v>245</v>
      </c>
      <c r="AE40" s="59" t="s">
        <v>245</v>
      </c>
      <c r="AF40" s="77">
        <v>0</v>
      </c>
      <c r="AG40" s="299"/>
      <c r="AH40" s="58" t="s">
        <v>2266</v>
      </c>
      <c r="AI40" s="241" t="s">
        <v>2267</v>
      </c>
      <c r="AJ40" s="299">
        <v>0</v>
      </c>
      <c r="AK40" s="229" t="s">
        <v>245</v>
      </c>
      <c r="AL40" s="229" t="s">
        <v>245</v>
      </c>
      <c r="AM40" s="229" t="s">
        <v>245</v>
      </c>
      <c r="AN40" s="299">
        <v>0</v>
      </c>
      <c r="AO40" s="314">
        <v>0</v>
      </c>
      <c r="AP40" s="241" t="s">
        <v>2268</v>
      </c>
      <c r="AQ40" s="241" t="s">
        <v>2269</v>
      </c>
      <c r="AR40" s="299">
        <v>0</v>
      </c>
      <c r="AS40" s="231" t="s">
        <v>245</v>
      </c>
      <c r="AT40" s="231" t="s">
        <v>245</v>
      </c>
      <c r="AU40" s="231" t="s">
        <v>245</v>
      </c>
      <c r="AV40" s="315">
        <v>1</v>
      </c>
      <c r="AW40" s="317">
        <v>1</v>
      </c>
      <c r="AX40" s="235" t="s">
        <v>2270</v>
      </c>
      <c r="AY40" s="235" t="s">
        <v>2271</v>
      </c>
    </row>
    <row r="41" spans="1:52" ht="140.25" x14ac:dyDescent="0.25">
      <c r="A41" s="2">
        <v>30</v>
      </c>
      <c r="B41" s="58" t="s">
        <v>555</v>
      </c>
      <c r="C41" s="58" t="s">
        <v>555</v>
      </c>
      <c r="D41" s="59" t="s">
        <v>646</v>
      </c>
      <c r="E41" s="59" t="s">
        <v>617</v>
      </c>
      <c r="F41" s="59" t="s">
        <v>618</v>
      </c>
      <c r="G41" s="59" t="s">
        <v>74</v>
      </c>
      <c r="H41" s="59" t="s">
        <v>75</v>
      </c>
      <c r="I41" s="59" t="s">
        <v>101</v>
      </c>
      <c r="J41" s="58" t="s">
        <v>794</v>
      </c>
      <c r="K41" s="58" t="s">
        <v>2272</v>
      </c>
      <c r="L41" s="58">
        <v>0</v>
      </c>
      <c r="M41" s="58" t="s">
        <v>648</v>
      </c>
      <c r="N41" s="58" t="s">
        <v>649</v>
      </c>
      <c r="O41" s="77">
        <v>2</v>
      </c>
      <c r="P41" s="77">
        <v>3</v>
      </c>
      <c r="Q41" s="77">
        <v>4</v>
      </c>
      <c r="R41" s="77">
        <v>5</v>
      </c>
      <c r="S41" s="125">
        <f>SUM(O41:R41)</f>
        <v>14</v>
      </c>
      <c r="T41" s="125">
        <v>0</v>
      </c>
      <c r="U41" s="59" t="s">
        <v>245</v>
      </c>
      <c r="V41" s="77" t="s">
        <v>245</v>
      </c>
      <c r="W41" s="59" t="s">
        <v>245</v>
      </c>
      <c r="X41" s="319">
        <v>1</v>
      </c>
      <c r="Y41" s="97">
        <f t="shared" si="1"/>
        <v>0.33333333333333331</v>
      </c>
      <c r="Z41" s="58" t="s">
        <v>2273</v>
      </c>
      <c r="AA41" s="58" t="s">
        <v>2274</v>
      </c>
      <c r="AB41" s="125">
        <v>0</v>
      </c>
      <c r="AC41" s="59" t="s">
        <v>245</v>
      </c>
      <c r="AD41" s="59" t="s">
        <v>245</v>
      </c>
      <c r="AE41" s="59" t="s">
        <v>245</v>
      </c>
      <c r="AF41" s="77">
        <v>0</v>
      </c>
      <c r="AG41" s="299"/>
      <c r="AH41" s="58" t="s">
        <v>2275</v>
      </c>
      <c r="AI41" s="241" t="s">
        <v>2276</v>
      </c>
      <c r="AJ41" s="228">
        <v>0</v>
      </c>
      <c r="AK41" s="229" t="s">
        <v>245</v>
      </c>
      <c r="AL41" s="229" t="s">
        <v>245</v>
      </c>
      <c r="AM41" s="229" t="s">
        <v>245</v>
      </c>
      <c r="AN41" s="299">
        <v>0</v>
      </c>
      <c r="AO41" s="314">
        <v>0</v>
      </c>
      <c r="AP41" s="241" t="s">
        <v>2277</v>
      </c>
      <c r="AQ41" s="241" t="s">
        <v>2278</v>
      </c>
      <c r="AR41" s="228">
        <v>0</v>
      </c>
      <c r="AS41" s="231" t="s">
        <v>245</v>
      </c>
      <c r="AT41" s="231" t="s">
        <v>245</v>
      </c>
      <c r="AU41" s="231" t="s">
        <v>245</v>
      </c>
      <c r="AV41" s="315">
        <v>1</v>
      </c>
      <c r="AW41" s="317">
        <v>0.67</v>
      </c>
      <c r="AX41" s="235" t="s">
        <v>2279</v>
      </c>
      <c r="AY41" s="235" t="s">
        <v>2280</v>
      </c>
    </row>
    <row r="42" spans="1:52" ht="255" x14ac:dyDescent="0.25">
      <c r="A42" s="2">
        <v>31</v>
      </c>
      <c r="B42" s="58" t="s">
        <v>555</v>
      </c>
      <c r="C42" s="58" t="s">
        <v>555</v>
      </c>
      <c r="D42" s="59" t="s">
        <v>646</v>
      </c>
      <c r="E42" s="59" t="s">
        <v>617</v>
      </c>
      <c r="F42" s="59" t="s">
        <v>618</v>
      </c>
      <c r="G42" s="59" t="s">
        <v>74</v>
      </c>
      <c r="H42" s="59" t="s">
        <v>75</v>
      </c>
      <c r="I42" s="59" t="s">
        <v>101</v>
      </c>
      <c r="J42" s="58" t="s">
        <v>794</v>
      </c>
      <c r="K42" s="58" t="s">
        <v>659</v>
      </c>
      <c r="L42" s="58">
        <v>21</v>
      </c>
      <c r="M42" s="58" t="s">
        <v>660</v>
      </c>
      <c r="N42" s="58" t="s">
        <v>661</v>
      </c>
      <c r="O42" s="125">
        <v>30</v>
      </c>
      <c r="P42" s="320">
        <f>O42*1.05</f>
        <v>31.5</v>
      </c>
      <c r="Q42" s="125">
        <f>P42*1.05</f>
        <v>33.075000000000003</v>
      </c>
      <c r="R42" s="125">
        <f>Q42*1.05</f>
        <v>34.728750000000005</v>
      </c>
      <c r="S42" s="125">
        <f>SUM(O42:R42)</f>
        <v>129.30375000000001</v>
      </c>
      <c r="T42" s="125">
        <v>0</v>
      </c>
      <c r="U42" s="59" t="s">
        <v>245</v>
      </c>
      <c r="V42" s="77" t="s">
        <v>245</v>
      </c>
      <c r="W42" s="59" t="s">
        <v>245</v>
      </c>
      <c r="X42" s="319">
        <v>10</v>
      </c>
      <c r="Y42" s="97">
        <f t="shared" si="1"/>
        <v>0.31746031746031744</v>
      </c>
      <c r="Z42" s="58" t="s">
        <v>2281</v>
      </c>
      <c r="AA42" s="58" t="s">
        <v>2282</v>
      </c>
      <c r="AB42" s="125">
        <v>0</v>
      </c>
      <c r="AC42" s="59" t="s">
        <v>245</v>
      </c>
      <c r="AD42" s="59" t="s">
        <v>245</v>
      </c>
      <c r="AE42" s="59" t="s">
        <v>245</v>
      </c>
      <c r="AF42" s="77">
        <v>5</v>
      </c>
      <c r="AG42" s="314">
        <v>0.156</v>
      </c>
      <c r="AH42" s="58" t="s">
        <v>2283</v>
      </c>
      <c r="AI42" s="241" t="s">
        <v>2284</v>
      </c>
      <c r="AJ42" s="228">
        <v>0</v>
      </c>
      <c r="AK42" s="229" t="s">
        <v>245</v>
      </c>
      <c r="AL42" s="229" t="s">
        <v>245</v>
      </c>
      <c r="AM42" s="229" t="s">
        <v>245</v>
      </c>
      <c r="AN42" s="299">
        <v>9</v>
      </c>
      <c r="AO42" s="314">
        <v>0.28570000000000001</v>
      </c>
      <c r="AP42" s="241" t="s">
        <v>2285</v>
      </c>
      <c r="AQ42" s="241" t="s">
        <v>2286</v>
      </c>
      <c r="AR42" s="228">
        <v>0</v>
      </c>
      <c r="AS42" s="231" t="s">
        <v>245</v>
      </c>
      <c r="AT42" s="231" t="s">
        <v>245</v>
      </c>
      <c r="AU42" s="231" t="s">
        <v>245</v>
      </c>
      <c r="AV42" s="315">
        <v>6</v>
      </c>
      <c r="AW42" s="317">
        <v>0.93</v>
      </c>
      <c r="AX42" s="235" t="s">
        <v>2287</v>
      </c>
      <c r="AY42" s="235" t="s">
        <v>2288</v>
      </c>
    </row>
    <row r="43" spans="1:52" ht="280.5" x14ac:dyDescent="0.25">
      <c r="A43" s="2">
        <v>32</v>
      </c>
      <c r="B43" s="58" t="s">
        <v>555</v>
      </c>
      <c r="C43" s="58" t="s">
        <v>555</v>
      </c>
      <c r="D43" s="58" t="s">
        <v>646</v>
      </c>
      <c r="E43" s="58" t="s">
        <v>617</v>
      </c>
      <c r="F43" s="58" t="s">
        <v>672</v>
      </c>
      <c r="G43" s="58" t="s">
        <v>74</v>
      </c>
      <c r="H43" s="58" t="s">
        <v>75</v>
      </c>
      <c r="I43" s="58" t="s">
        <v>101</v>
      </c>
      <c r="J43" s="58" t="s">
        <v>794</v>
      </c>
      <c r="K43" s="58" t="s">
        <v>673</v>
      </c>
      <c r="L43" s="59">
        <v>0</v>
      </c>
      <c r="M43" s="58" t="s">
        <v>674</v>
      </c>
      <c r="N43" s="58" t="s">
        <v>675</v>
      </c>
      <c r="O43" s="77">
        <v>5</v>
      </c>
      <c r="P43" s="77">
        <v>5</v>
      </c>
      <c r="Q43" s="77">
        <v>5</v>
      </c>
      <c r="R43" s="77">
        <v>5</v>
      </c>
      <c r="S43" s="125">
        <f>SUM(O43:R43)</f>
        <v>20</v>
      </c>
      <c r="T43" s="125">
        <v>0</v>
      </c>
      <c r="U43" s="59" t="s">
        <v>245</v>
      </c>
      <c r="V43" s="77" t="s">
        <v>245</v>
      </c>
      <c r="W43" s="59" t="s">
        <v>245</v>
      </c>
      <c r="X43" s="319">
        <v>0</v>
      </c>
      <c r="Y43" s="72" t="str">
        <f t="shared" si="1"/>
        <v>No aplica</v>
      </c>
      <c r="Z43" s="222" t="s">
        <v>2289</v>
      </c>
      <c r="AA43" s="58" t="s">
        <v>2290</v>
      </c>
      <c r="AB43" s="125">
        <v>0</v>
      </c>
      <c r="AC43" s="59" t="s">
        <v>245</v>
      </c>
      <c r="AD43" s="59" t="s">
        <v>245</v>
      </c>
      <c r="AE43" s="59" t="s">
        <v>245</v>
      </c>
      <c r="AF43" s="77">
        <v>0</v>
      </c>
      <c r="AG43" s="299"/>
      <c r="AH43" s="58" t="s">
        <v>2291</v>
      </c>
      <c r="AI43" s="241" t="s">
        <v>2292</v>
      </c>
      <c r="AJ43" s="228">
        <v>0</v>
      </c>
      <c r="AK43" s="229" t="s">
        <v>245</v>
      </c>
      <c r="AL43" s="229" t="s">
        <v>245</v>
      </c>
      <c r="AM43" s="229" t="s">
        <v>245</v>
      </c>
      <c r="AN43" s="299">
        <v>2</v>
      </c>
      <c r="AO43" s="314">
        <v>0.4</v>
      </c>
      <c r="AP43" s="241" t="s">
        <v>2293</v>
      </c>
      <c r="AQ43" s="241" t="s">
        <v>2294</v>
      </c>
      <c r="AR43" s="228">
        <v>0</v>
      </c>
      <c r="AS43" s="231" t="s">
        <v>245</v>
      </c>
      <c r="AT43" s="231" t="s">
        <v>245</v>
      </c>
      <c r="AU43" s="231" t="s">
        <v>245</v>
      </c>
      <c r="AV43" s="315">
        <v>2</v>
      </c>
      <c r="AW43" s="317">
        <v>0.8</v>
      </c>
      <c r="AX43" s="235" t="s">
        <v>2295</v>
      </c>
      <c r="AY43" s="321" t="s">
        <v>2296</v>
      </c>
    </row>
    <row r="44" spans="1:52" ht="280.5" x14ac:dyDescent="0.25">
      <c r="A44" s="2">
        <v>32.1</v>
      </c>
      <c r="B44" s="58" t="s">
        <v>555</v>
      </c>
      <c r="C44" s="58" t="s">
        <v>555</v>
      </c>
      <c r="D44" s="58" t="s">
        <v>646</v>
      </c>
      <c r="E44" s="58" t="s">
        <v>617</v>
      </c>
      <c r="F44" s="58" t="s">
        <v>672</v>
      </c>
      <c r="G44" s="58" t="s">
        <v>74</v>
      </c>
      <c r="H44" s="58" t="s">
        <v>75</v>
      </c>
      <c r="I44" s="58" t="s">
        <v>101</v>
      </c>
      <c r="J44" s="58" t="s">
        <v>794</v>
      </c>
      <c r="K44" s="58" t="s">
        <v>673</v>
      </c>
      <c r="L44" s="59">
        <v>0</v>
      </c>
      <c r="M44" s="58" t="s">
        <v>685</v>
      </c>
      <c r="N44" s="58" t="s">
        <v>686</v>
      </c>
      <c r="O44" s="77">
        <v>1</v>
      </c>
      <c r="P44" s="77">
        <v>3</v>
      </c>
      <c r="Q44" s="77">
        <v>3</v>
      </c>
      <c r="R44" s="77">
        <v>3</v>
      </c>
      <c r="S44" s="77">
        <v>10</v>
      </c>
      <c r="T44" s="77">
        <v>0</v>
      </c>
      <c r="U44" s="59" t="s">
        <v>245</v>
      </c>
      <c r="V44" s="77" t="s">
        <v>245</v>
      </c>
      <c r="W44" s="59" t="s">
        <v>245</v>
      </c>
      <c r="X44" s="319">
        <v>0</v>
      </c>
      <c r="Y44" s="72" t="str">
        <f t="shared" si="1"/>
        <v>No aplica</v>
      </c>
      <c r="Z44" s="222" t="s">
        <v>2297</v>
      </c>
      <c r="AA44" s="58" t="s">
        <v>2290</v>
      </c>
      <c r="AB44" s="77">
        <v>0</v>
      </c>
      <c r="AC44" s="59" t="s">
        <v>245</v>
      </c>
      <c r="AD44" s="59" t="s">
        <v>245</v>
      </c>
      <c r="AE44" s="59" t="s">
        <v>245</v>
      </c>
      <c r="AF44" s="77">
        <v>1</v>
      </c>
      <c r="AG44" s="314">
        <v>0.33329999999999999</v>
      </c>
      <c r="AH44" s="58" t="s">
        <v>2298</v>
      </c>
      <c r="AI44" s="241" t="s">
        <v>2299</v>
      </c>
      <c r="AJ44" s="299">
        <v>0</v>
      </c>
      <c r="AK44" s="229" t="s">
        <v>245</v>
      </c>
      <c r="AL44" s="229" t="s">
        <v>245</v>
      </c>
      <c r="AM44" s="229" t="s">
        <v>245</v>
      </c>
      <c r="AN44" s="299">
        <v>2</v>
      </c>
      <c r="AO44" s="314">
        <v>0.66669999999999996</v>
      </c>
      <c r="AP44" s="241" t="s">
        <v>2300</v>
      </c>
      <c r="AQ44" s="241" t="s">
        <v>2301</v>
      </c>
      <c r="AR44" s="299">
        <v>0</v>
      </c>
      <c r="AS44" s="231" t="s">
        <v>245</v>
      </c>
      <c r="AT44" s="231" t="s">
        <v>245</v>
      </c>
      <c r="AU44" s="231" t="s">
        <v>245</v>
      </c>
      <c r="AV44" s="315">
        <v>4</v>
      </c>
      <c r="AW44" s="317">
        <v>2.33</v>
      </c>
      <c r="AX44" s="235" t="s">
        <v>2302</v>
      </c>
      <c r="AY44" s="235" t="s">
        <v>2303</v>
      </c>
    </row>
    <row r="45" spans="1:52" ht="114.75" x14ac:dyDescent="0.25">
      <c r="A45" s="2">
        <v>33.1</v>
      </c>
      <c r="B45" s="58" t="s">
        <v>555</v>
      </c>
      <c r="C45" s="58" t="s">
        <v>555</v>
      </c>
      <c r="D45" s="58" t="s">
        <v>71</v>
      </c>
      <c r="E45" s="58" t="s">
        <v>72</v>
      </c>
      <c r="F45" s="58" t="s">
        <v>73</v>
      </c>
      <c r="G45" s="58" t="s">
        <v>74</v>
      </c>
      <c r="H45" s="58" t="s">
        <v>153</v>
      </c>
      <c r="I45" s="58" t="s">
        <v>154</v>
      </c>
      <c r="J45" s="58" t="s">
        <v>137</v>
      </c>
      <c r="K45" s="58" t="s">
        <v>697</v>
      </c>
      <c r="L45" s="58" t="s">
        <v>710</v>
      </c>
      <c r="M45" s="58" t="s">
        <v>711</v>
      </c>
      <c r="N45" s="58" t="s">
        <v>712</v>
      </c>
      <c r="O45" s="77">
        <v>0</v>
      </c>
      <c r="P45" s="77">
        <v>0.2</v>
      </c>
      <c r="Q45" s="77">
        <v>0.4</v>
      </c>
      <c r="R45" s="77">
        <v>0.4</v>
      </c>
      <c r="S45" s="77">
        <f>SUM(O45:R45)</f>
        <v>1</v>
      </c>
      <c r="T45" s="77">
        <v>0</v>
      </c>
      <c r="U45" s="59" t="s">
        <v>245</v>
      </c>
      <c r="V45" s="77" t="s">
        <v>245</v>
      </c>
      <c r="W45" s="59" t="s">
        <v>245</v>
      </c>
      <c r="X45" s="319">
        <v>0.19</v>
      </c>
      <c r="Y45" s="97">
        <f t="shared" si="1"/>
        <v>0.95</v>
      </c>
      <c r="Z45" s="222" t="s">
        <v>2304</v>
      </c>
      <c r="AA45" s="58" t="s">
        <v>2305</v>
      </c>
      <c r="AB45" s="77">
        <v>0</v>
      </c>
      <c r="AC45" s="59" t="s">
        <v>245</v>
      </c>
      <c r="AD45" s="59" t="s">
        <v>245</v>
      </c>
      <c r="AE45" s="59" t="s">
        <v>245</v>
      </c>
      <c r="AF45" s="77">
        <v>0</v>
      </c>
      <c r="AG45" s="299"/>
      <c r="AH45" s="58" t="s">
        <v>2306</v>
      </c>
      <c r="AI45" s="241" t="s">
        <v>2307</v>
      </c>
      <c r="AJ45" s="299">
        <v>0</v>
      </c>
      <c r="AK45" s="229" t="s">
        <v>245</v>
      </c>
      <c r="AL45" s="229" t="s">
        <v>245</v>
      </c>
      <c r="AM45" s="229" t="s">
        <v>245</v>
      </c>
      <c r="AN45" s="299">
        <v>0</v>
      </c>
      <c r="AO45" s="314">
        <v>0</v>
      </c>
      <c r="AP45" s="241" t="s">
        <v>2308</v>
      </c>
      <c r="AQ45" s="241" t="s">
        <v>2309</v>
      </c>
      <c r="AR45" s="299">
        <v>0</v>
      </c>
      <c r="AS45" s="231" t="s">
        <v>245</v>
      </c>
      <c r="AT45" s="231" t="s">
        <v>245</v>
      </c>
      <c r="AU45" s="231" t="s">
        <v>245</v>
      </c>
      <c r="AV45" s="315">
        <v>0.1</v>
      </c>
      <c r="AW45" s="317">
        <v>1</v>
      </c>
      <c r="AX45" s="235" t="s">
        <v>2310</v>
      </c>
      <c r="AY45" s="235" t="s">
        <v>2271</v>
      </c>
    </row>
    <row r="46" spans="1:52" ht="165.75" x14ac:dyDescent="0.25">
      <c r="A46" s="2">
        <v>34</v>
      </c>
      <c r="B46" s="6" t="s">
        <v>2311</v>
      </c>
      <c r="C46" s="6" t="s">
        <v>721</v>
      </c>
      <c r="D46" s="23" t="s">
        <v>100</v>
      </c>
      <c r="E46" s="23" t="s">
        <v>72</v>
      </c>
      <c r="F46" s="23" t="s">
        <v>249</v>
      </c>
      <c r="G46" s="23" t="s">
        <v>74</v>
      </c>
      <c r="H46" s="23" t="s">
        <v>75</v>
      </c>
      <c r="I46" s="23" t="s">
        <v>724</v>
      </c>
      <c r="J46" s="26" t="s">
        <v>2057</v>
      </c>
      <c r="K46" s="26" t="s">
        <v>725</v>
      </c>
      <c r="L46" s="17">
        <v>0</v>
      </c>
      <c r="M46" s="23" t="s">
        <v>727</v>
      </c>
      <c r="N46" s="23" t="s">
        <v>728</v>
      </c>
      <c r="O46" s="17">
        <v>1</v>
      </c>
      <c r="P46" s="17">
        <v>0</v>
      </c>
      <c r="Q46" s="17">
        <v>0</v>
      </c>
      <c r="R46" s="17">
        <v>0</v>
      </c>
      <c r="S46" s="17">
        <v>1</v>
      </c>
      <c r="T46" s="17">
        <v>0</v>
      </c>
      <c r="U46" s="6" t="s">
        <v>183</v>
      </c>
      <c r="V46" s="17" t="s">
        <v>183</v>
      </c>
      <c r="W46" s="17" t="s">
        <v>183</v>
      </c>
      <c r="X46" s="322">
        <v>1</v>
      </c>
      <c r="Y46" s="14" t="str">
        <f t="shared" si="1"/>
        <v>Actividad no programada en la vigencia 2024</v>
      </c>
      <c r="Z46" s="30" t="s">
        <v>2312</v>
      </c>
      <c r="AA46" s="6" t="s">
        <v>2313</v>
      </c>
      <c r="AB46" s="17">
        <v>0</v>
      </c>
      <c r="AC46" s="17" t="s">
        <v>183</v>
      </c>
      <c r="AD46" s="17" t="s">
        <v>183</v>
      </c>
      <c r="AE46" s="17" t="s">
        <v>183</v>
      </c>
      <c r="AF46" s="323">
        <v>0</v>
      </c>
      <c r="AG46" s="20" t="s">
        <v>183</v>
      </c>
      <c r="AH46" s="6" t="s">
        <v>2314</v>
      </c>
      <c r="AI46" s="6" t="s">
        <v>2315</v>
      </c>
      <c r="AJ46" s="17">
        <v>0</v>
      </c>
      <c r="AK46" s="17" t="s">
        <v>183</v>
      </c>
      <c r="AL46" s="8" t="s">
        <v>183</v>
      </c>
      <c r="AM46" s="8" t="s">
        <v>183</v>
      </c>
      <c r="AN46" s="323">
        <v>0</v>
      </c>
      <c r="AO46" s="6" t="s">
        <v>2268</v>
      </c>
      <c r="AP46" s="324" t="s">
        <v>183</v>
      </c>
      <c r="AQ46" s="324" t="s">
        <v>2316</v>
      </c>
      <c r="AR46" s="17">
        <v>0</v>
      </c>
      <c r="AS46" s="325" t="s">
        <v>183</v>
      </c>
      <c r="AT46" s="280" t="s">
        <v>183</v>
      </c>
      <c r="AU46" s="280" t="s">
        <v>183</v>
      </c>
      <c r="AV46" s="326">
        <v>0</v>
      </c>
      <c r="AW46" s="28">
        <v>1</v>
      </c>
      <c r="AX46" s="327" t="s">
        <v>2317</v>
      </c>
      <c r="AY46" s="328" t="s">
        <v>2315</v>
      </c>
    </row>
    <row r="47" spans="1:52" ht="225" x14ac:dyDescent="0.25">
      <c r="A47" s="2">
        <v>34.1</v>
      </c>
      <c r="B47" s="6" t="s">
        <v>2311</v>
      </c>
      <c r="C47" s="6" t="s">
        <v>721</v>
      </c>
      <c r="D47" s="23" t="s">
        <v>100</v>
      </c>
      <c r="E47" s="23" t="s">
        <v>72</v>
      </c>
      <c r="F47" s="23" t="s">
        <v>249</v>
      </c>
      <c r="G47" s="23" t="s">
        <v>74</v>
      </c>
      <c r="H47" s="23" t="s">
        <v>75</v>
      </c>
      <c r="I47" s="23" t="s">
        <v>288</v>
      </c>
      <c r="J47" s="26" t="s">
        <v>2057</v>
      </c>
      <c r="K47" s="26" t="s">
        <v>725</v>
      </c>
      <c r="L47" s="25">
        <v>258806</v>
      </c>
      <c r="M47" s="26" t="s">
        <v>739</v>
      </c>
      <c r="N47" s="26" t="s">
        <v>740</v>
      </c>
      <c r="O47" s="17">
        <v>0</v>
      </c>
      <c r="P47" s="132">
        <v>258806</v>
      </c>
      <c r="Q47" s="17">
        <v>0</v>
      </c>
      <c r="R47" s="17">
        <v>0</v>
      </c>
      <c r="S47" s="25">
        <v>258806</v>
      </c>
      <c r="T47" s="25">
        <v>0</v>
      </c>
      <c r="U47" s="132" t="s">
        <v>183</v>
      </c>
      <c r="V47" s="25" t="s">
        <v>183</v>
      </c>
      <c r="W47" s="25" t="s">
        <v>183</v>
      </c>
      <c r="X47" s="17">
        <v>22</v>
      </c>
      <c r="Y47" s="14">
        <v>0</v>
      </c>
      <c r="Z47" s="23"/>
      <c r="AA47" s="6" t="s">
        <v>2318</v>
      </c>
      <c r="AB47" s="17">
        <v>0</v>
      </c>
      <c r="AC47" s="17" t="s">
        <v>183</v>
      </c>
      <c r="AD47" s="17" t="s">
        <v>183</v>
      </c>
      <c r="AE47" s="17" t="s">
        <v>183</v>
      </c>
      <c r="AF47" s="329">
        <v>292711</v>
      </c>
      <c r="AG47" s="20">
        <v>1</v>
      </c>
      <c r="AH47" s="6" t="s">
        <v>2319</v>
      </c>
      <c r="AI47" s="6" t="s">
        <v>2320</v>
      </c>
      <c r="AJ47" s="17">
        <v>0</v>
      </c>
      <c r="AK47" s="17" t="s">
        <v>183</v>
      </c>
      <c r="AL47" s="330" t="s">
        <v>183</v>
      </c>
      <c r="AM47" s="8" t="s">
        <v>183</v>
      </c>
      <c r="AN47" s="6">
        <v>292.71100000000001</v>
      </c>
      <c r="AO47" s="20">
        <v>1</v>
      </c>
      <c r="AP47" s="324" t="s">
        <v>2321</v>
      </c>
      <c r="AQ47" s="324" t="s">
        <v>2322</v>
      </c>
      <c r="AR47" s="17">
        <v>0</v>
      </c>
      <c r="AS47" s="325" t="s">
        <v>183</v>
      </c>
      <c r="AT47" s="331" t="s">
        <v>183</v>
      </c>
      <c r="AU47" s="280" t="s">
        <v>183</v>
      </c>
      <c r="AV47" s="24">
        <v>0</v>
      </c>
      <c r="AW47" s="28">
        <v>1</v>
      </c>
      <c r="AX47" s="151" t="s">
        <v>2323</v>
      </c>
      <c r="AY47" s="328" t="s">
        <v>2324</v>
      </c>
    </row>
    <row r="48" spans="1:52" ht="153" x14ac:dyDescent="0.25">
      <c r="A48" s="2">
        <v>35</v>
      </c>
      <c r="B48" s="6" t="s">
        <v>2311</v>
      </c>
      <c r="C48" s="6" t="s">
        <v>721</v>
      </c>
      <c r="D48" s="23" t="s">
        <v>100</v>
      </c>
      <c r="E48" s="23" t="s">
        <v>72</v>
      </c>
      <c r="F48" s="23" t="s">
        <v>249</v>
      </c>
      <c r="G48" s="23" t="s">
        <v>74</v>
      </c>
      <c r="H48" s="23" t="s">
        <v>75</v>
      </c>
      <c r="I48" s="23" t="s">
        <v>724</v>
      </c>
      <c r="J48" s="26" t="s">
        <v>2057</v>
      </c>
      <c r="K48" s="26" t="s">
        <v>744</v>
      </c>
      <c r="L48" s="17">
        <v>0</v>
      </c>
      <c r="M48" s="26" t="s">
        <v>746</v>
      </c>
      <c r="N48" s="26" t="s">
        <v>747</v>
      </c>
      <c r="O48" s="17">
        <v>0</v>
      </c>
      <c r="P48" s="17">
        <v>1</v>
      </c>
      <c r="Q48" s="17">
        <v>0</v>
      </c>
      <c r="R48" s="17">
        <v>0</v>
      </c>
      <c r="S48" s="17">
        <v>1</v>
      </c>
      <c r="T48" s="17">
        <v>0</v>
      </c>
      <c r="U48" s="6" t="s">
        <v>183</v>
      </c>
      <c r="V48" s="17" t="s">
        <v>183</v>
      </c>
      <c r="W48" s="17" t="s">
        <v>183</v>
      </c>
      <c r="X48" s="332">
        <v>0.25</v>
      </c>
      <c r="Y48" s="14">
        <v>0.25</v>
      </c>
      <c r="Z48" s="23" t="s">
        <v>2325</v>
      </c>
      <c r="AA48" s="6" t="s">
        <v>2326</v>
      </c>
      <c r="AB48" s="17">
        <v>0</v>
      </c>
      <c r="AC48" s="17" t="s">
        <v>183</v>
      </c>
      <c r="AD48" s="17" t="s">
        <v>183</v>
      </c>
      <c r="AE48" s="17" t="s">
        <v>183</v>
      </c>
      <c r="AF48" s="323">
        <v>0.25</v>
      </c>
      <c r="AG48" s="20">
        <v>0.25</v>
      </c>
      <c r="AH48" s="6" t="s">
        <v>2327</v>
      </c>
      <c r="AI48" s="6" t="s">
        <v>2328</v>
      </c>
      <c r="AJ48" s="17">
        <v>0</v>
      </c>
      <c r="AK48" s="333" t="s">
        <v>183</v>
      </c>
      <c r="AL48" s="230" t="s">
        <v>183</v>
      </c>
      <c r="AM48" s="230" t="s">
        <v>183</v>
      </c>
      <c r="AN48" s="334">
        <v>0.25</v>
      </c>
      <c r="AO48" s="333" t="s">
        <v>2329</v>
      </c>
      <c r="AP48" s="335" t="s">
        <v>2330</v>
      </c>
      <c r="AQ48" s="335" t="s">
        <v>2331</v>
      </c>
      <c r="AR48" s="17">
        <v>0</v>
      </c>
      <c r="AS48" s="336" t="s">
        <v>183</v>
      </c>
      <c r="AT48" s="337" t="s">
        <v>183</v>
      </c>
      <c r="AU48" s="337" t="s">
        <v>183</v>
      </c>
      <c r="AV48" s="338">
        <v>0.25</v>
      </c>
      <c r="AW48" s="337">
        <v>0.25</v>
      </c>
      <c r="AX48" s="339" t="s">
        <v>2332</v>
      </c>
      <c r="AY48" s="339" t="s">
        <v>2333</v>
      </c>
    </row>
    <row r="49" spans="1:52" ht="150" x14ac:dyDescent="0.25">
      <c r="A49" s="2">
        <v>36</v>
      </c>
      <c r="B49" s="6" t="s">
        <v>2311</v>
      </c>
      <c r="C49" s="6" t="s">
        <v>721</v>
      </c>
      <c r="D49" s="23" t="s">
        <v>100</v>
      </c>
      <c r="E49" s="23" t="s">
        <v>72</v>
      </c>
      <c r="F49" s="23" t="s">
        <v>249</v>
      </c>
      <c r="G49" s="23" t="s">
        <v>74</v>
      </c>
      <c r="H49" s="23" t="s">
        <v>75</v>
      </c>
      <c r="I49" s="23" t="s">
        <v>724</v>
      </c>
      <c r="J49" s="26" t="s">
        <v>2057</v>
      </c>
      <c r="K49" s="26" t="s">
        <v>756</v>
      </c>
      <c r="L49" s="17">
        <v>0</v>
      </c>
      <c r="M49" s="26" t="s">
        <v>757</v>
      </c>
      <c r="N49" s="26" t="s">
        <v>758</v>
      </c>
      <c r="O49" s="17">
        <v>1</v>
      </c>
      <c r="P49" s="17">
        <v>0</v>
      </c>
      <c r="Q49" s="17">
        <v>0</v>
      </c>
      <c r="R49" s="17">
        <v>0</v>
      </c>
      <c r="S49" s="17">
        <v>1</v>
      </c>
      <c r="T49" s="17">
        <v>0</v>
      </c>
      <c r="U49" s="6" t="s">
        <v>183</v>
      </c>
      <c r="V49" s="17" t="s">
        <v>183</v>
      </c>
      <c r="W49" s="17" t="s">
        <v>183</v>
      </c>
      <c r="X49" s="332">
        <v>0</v>
      </c>
      <c r="Y49" s="14" t="str">
        <f>IF(P49=0,"Actividad no programada en la vigencia 2024",IF(Z49=0,"No aplica",IFERROR(Z49/P49,"No aplica")))</f>
        <v>Actividad no programada en la vigencia 2024</v>
      </c>
      <c r="Z49" s="23" t="s">
        <v>2334</v>
      </c>
      <c r="AA49" s="6" t="s">
        <v>2335</v>
      </c>
      <c r="AB49" s="17">
        <v>0</v>
      </c>
      <c r="AC49" s="17" t="s">
        <v>183</v>
      </c>
      <c r="AD49" s="17" t="s">
        <v>183</v>
      </c>
      <c r="AE49" s="17" t="s">
        <v>183</v>
      </c>
      <c r="AF49" s="323">
        <v>0</v>
      </c>
      <c r="AG49" s="20" t="s">
        <v>183</v>
      </c>
      <c r="AH49" s="6" t="s">
        <v>183</v>
      </c>
      <c r="AI49" s="6" t="s">
        <v>183</v>
      </c>
      <c r="AJ49" s="340">
        <v>0</v>
      </c>
      <c r="AK49" s="341" t="s">
        <v>183</v>
      </c>
      <c r="AL49" s="242" t="s">
        <v>183</v>
      </c>
      <c r="AM49" s="242" t="s">
        <v>183</v>
      </c>
      <c r="AN49" s="342">
        <v>0</v>
      </c>
      <c r="AO49" s="343" t="s">
        <v>2268</v>
      </c>
      <c r="AP49" s="344" t="s">
        <v>183</v>
      </c>
      <c r="AQ49" s="344" t="s">
        <v>2336</v>
      </c>
      <c r="AR49" s="340">
        <v>0</v>
      </c>
      <c r="AS49" s="345" t="s">
        <v>183</v>
      </c>
      <c r="AT49" s="244" t="s">
        <v>183</v>
      </c>
      <c r="AU49" s="244" t="s">
        <v>183</v>
      </c>
      <c r="AV49" s="346">
        <v>1</v>
      </c>
      <c r="AW49" s="347">
        <v>1</v>
      </c>
      <c r="AX49" s="348" t="s">
        <v>2337</v>
      </c>
      <c r="AY49" s="349" t="s">
        <v>2338</v>
      </c>
    </row>
    <row r="50" spans="1:52" ht="242.25" x14ac:dyDescent="0.25">
      <c r="A50" s="2">
        <v>37</v>
      </c>
      <c r="B50" s="6" t="s">
        <v>2311</v>
      </c>
      <c r="C50" s="6" t="s">
        <v>721</v>
      </c>
      <c r="D50" s="23" t="s">
        <v>100</v>
      </c>
      <c r="E50" s="23" t="s">
        <v>72</v>
      </c>
      <c r="F50" s="23" t="s">
        <v>249</v>
      </c>
      <c r="G50" s="23" t="s">
        <v>74</v>
      </c>
      <c r="H50" s="23" t="s">
        <v>75</v>
      </c>
      <c r="I50" s="23" t="s">
        <v>288</v>
      </c>
      <c r="J50" s="26" t="s">
        <v>2057</v>
      </c>
      <c r="K50" s="26" t="s">
        <v>761</v>
      </c>
      <c r="L50" s="330">
        <v>58238</v>
      </c>
      <c r="M50" s="26" t="s">
        <v>763</v>
      </c>
      <c r="N50" s="26" t="s">
        <v>764</v>
      </c>
      <c r="O50" s="8">
        <v>0.5</v>
      </c>
      <c r="P50" s="8">
        <v>0.15</v>
      </c>
      <c r="Q50" s="8">
        <v>0.15</v>
      </c>
      <c r="R50" s="8">
        <v>0.2</v>
      </c>
      <c r="S50" s="8">
        <v>1</v>
      </c>
      <c r="T50" s="17">
        <v>0</v>
      </c>
      <c r="U50" s="20" t="s">
        <v>183</v>
      </c>
      <c r="V50" s="8" t="s">
        <v>183</v>
      </c>
      <c r="W50" s="8" t="s">
        <v>183</v>
      </c>
      <c r="X50" s="13">
        <v>0.13</v>
      </c>
      <c r="Y50" s="14">
        <f>IF(P50=0,"Actividad no programada en la vigencia 2024",IF(X50=0,"No aplica",IFERROR(X50/P50,"No aplica")))</f>
        <v>0.8666666666666667</v>
      </c>
      <c r="Z50" s="23" t="s">
        <v>2339</v>
      </c>
      <c r="AA50" s="6" t="s">
        <v>2340</v>
      </c>
      <c r="AB50" s="17">
        <v>0</v>
      </c>
      <c r="AC50" s="17" t="s">
        <v>183</v>
      </c>
      <c r="AD50" s="17" t="s">
        <v>183</v>
      </c>
      <c r="AE50" s="17" t="s">
        <v>183</v>
      </c>
      <c r="AF50" s="20">
        <v>0.09</v>
      </c>
      <c r="AG50" s="350">
        <v>0.72199999999999998</v>
      </c>
      <c r="AH50" s="6" t="s">
        <v>2341</v>
      </c>
      <c r="AI50" s="6" t="s">
        <v>2342</v>
      </c>
      <c r="AJ50" s="340">
        <v>0</v>
      </c>
      <c r="AK50" s="341" t="s">
        <v>183</v>
      </c>
      <c r="AL50" s="242" t="s">
        <v>183</v>
      </c>
      <c r="AM50" s="351" t="s">
        <v>183</v>
      </c>
      <c r="AN50" s="341" t="s">
        <v>2343</v>
      </c>
      <c r="AO50" s="1" t="s">
        <v>2344</v>
      </c>
      <c r="AP50" s="352" t="s">
        <v>2345</v>
      </c>
      <c r="AQ50" s="344" t="s">
        <v>2346</v>
      </c>
      <c r="AR50" s="340">
        <v>0</v>
      </c>
      <c r="AS50" s="345" t="s">
        <v>183</v>
      </c>
      <c r="AT50" s="244" t="s">
        <v>183</v>
      </c>
      <c r="AU50" s="353" t="s">
        <v>183</v>
      </c>
      <c r="AV50" s="345">
        <v>45276</v>
      </c>
      <c r="AW50" s="354">
        <v>0.77910000000000001</v>
      </c>
      <c r="AX50" s="355" t="s">
        <v>2347</v>
      </c>
      <c r="AY50" s="349" t="s">
        <v>2348</v>
      </c>
      <c r="AZ50" s="213" t="s">
        <v>2349</v>
      </c>
    </row>
    <row r="51" spans="1:52" ht="409.5" x14ac:dyDescent="0.25">
      <c r="A51" s="2">
        <v>38</v>
      </c>
      <c r="B51" s="6" t="s">
        <v>2311</v>
      </c>
      <c r="C51" s="6" t="s">
        <v>775</v>
      </c>
      <c r="D51" s="23" t="s">
        <v>100</v>
      </c>
      <c r="E51" s="23" t="s">
        <v>72</v>
      </c>
      <c r="F51" s="23" t="s">
        <v>73</v>
      </c>
      <c r="G51" s="23" t="s">
        <v>74</v>
      </c>
      <c r="H51" s="23" t="s">
        <v>777</v>
      </c>
      <c r="I51" s="23" t="s">
        <v>778</v>
      </c>
      <c r="J51" s="26" t="s">
        <v>2350</v>
      </c>
      <c r="K51" s="26" t="s">
        <v>779</v>
      </c>
      <c r="L51" s="17">
        <v>0</v>
      </c>
      <c r="M51" s="4" t="s">
        <v>781</v>
      </c>
      <c r="N51" s="4" t="s">
        <v>782</v>
      </c>
      <c r="O51" s="8">
        <v>0</v>
      </c>
      <c r="P51" s="8">
        <v>0</v>
      </c>
      <c r="Q51" s="8">
        <v>1</v>
      </c>
      <c r="R51" s="8">
        <v>1</v>
      </c>
      <c r="S51" s="8">
        <v>1</v>
      </c>
      <c r="T51" s="17">
        <v>0</v>
      </c>
      <c r="U51" s="20" t="s">
        <v>183</v>
      </c>
      <c r="V51" s="8" t="s">
        <v>183</v>
      </c>
      <c r="W51" s="8" t="s">
        <v>183</v>
      </c>
      <c r="X51" s="17" t="s">
        <v>171</v>
      </c>
      <c r="Y51" s="6" t="s">
        <v>2351</v>
      </c>
      <c r="Z51" s="23" t="s">
        <v>2352</v>
      </c>
      <c r="AA51" s="6" t="s">
        <v>2335</v>
      </c>
      <c r="AB51" s="17">
        <v>0</v>
      </c>
      <c r="AC51" s="17" t="s">
        <v>183</v>
      </c>
      <c r="AD51" s="17" t="s">
        <v>183</v>
      </c>
      <c r="AE51" s="17" t="s">
        <v>183</v>
      </c>
      <c r="AF51" s="6" t="s">
        <v>171</v>
      </c>
      <c r="AG51" s="6" t="s">
        <v>2353</v>
      </c>
      <c r="AH51" s="6" t="s">
        <v>2352</v>
      </c>
      <c r="AI51" s="6" t="s">
        <v>2354</v>
      </c>
      <c r="AJ51" s="340">
        <v>0</v>
      </c>
      <c r="AK51" s="341" t="s">
        <v>183</v>
      </c>
      <c r="AL51" s="341" t="s">
        <v>183</v>
      </c>
      <c r="AM51" s="341" t="s">
        <v>183</v>
      </c>
      <c r="AN51" s="343" t="s">
        <v>171</v>
      </c>
      <c r="AO51" s="34" t="s">
        <v>171</v>
      </c>
      <c r="AP51" s="343" t="s">
        <v>2355</v>
      </c>
      <c r="AQ51" s="343" t="s">
        <v>2355</v>
      </c>
      <c r="AR51" s="340">
        <v>0</v>
      </c>
      <c r="AS51" s="345" t="s">
        <v>183</v>
      </c>
      <c r="AT51" s="345" t="s">
        <v>183</v>
      </c>
      <c r="AU51" s="345" t="s">
        <v>183</v>
      </c>
      <c r="AV51" s="356" t="s">
        <v>183</v>
      </c>
      <c r="AW51" s="82" t="s">
        <v>183</v>
      </c>
      <c r="AX51" s="356" t="s">
        <v>2356</v>
      </c>
      <c r="AY51" s="356" t="s">
        <v>2357</v>
      </c>
    </row>
    <row r="52" spans="1:52" ht="267.75" x14ac:dyDescent="0.25">
      <c r="A52" s="2">
        <v>39</v>
      </c>
      <c r="B52" s="6" t="s">
        <v>2311</v>
      </c>
      <c r="C52" s="6" t="s">
        <v>775</v>
      </c>
      <c r="D52" s="23" t="s">
        <v>100</v>
      </c>
      <c r="E52" s="23" t="s">
        <v>72</v>
      </c>
      <c r="F52" s="23" t="s">
        <v>73</v>
      </c>
      <c r="G52" s="23" t="s">
        <v>74</v>
      </c>
      <c r="H52" s="23" t="s">
        <v>75</v>
      </c>
      <c r="I52" s="23" t="s">
        <v>101</v>
      </c>
      <c r="J52" s="26" t="s">
        <v>794</v>
      </c>
      <c r="K52" s="26" t="s">
        <v>795</v>
      </c>
      <c r="L52" s="17">
        <v>1</v>
      </c>
      <c r="M52" s="4" t="s">
        <v>807</v>
      </c>
      <c r="N52" s="4" t="s">
        <v>808</v>
      </c>
      <c r="O52" s="6">
        <v>1</v>
      </c>
      <c r="P52" s="20">
        <v>0</v>
      </c>
      <c r="Q52" s="20">
        <v>0</v>
      </c>
      <c r="R52" s="20">
        <v>0</v>
      </c>
      <c r="S52" s="6">
        <v>1</v>
      </c>
      <c r="T52" s="6">
        <v>0.3</v>
      </c>
      <c r="U52" s="6" t="s">
        <v>2358</v>
      </c>
      <c r="V52" s="6">
        <v>0.1</v>
      </c>
      <c r="W52" s="6" t="s">
        <v>2359</v>
      </c>
      <c r="X52" s="17" t="s">
        <v>183</v>
      </c>
      <c r="Y52" s="6" t="s">
        <v>2351</v>
      </c>
      <c r="Z52" s="6" t="s">
        <v>183</v>
      </c>
      <c r="AA52" s="6" t="s">
        <v>183</v>
      </c>
      <c r="AB52" s="17">
        <v>0.3</v>
      </c>
      <c r="AC52" s="6" t="s">
        <v>2360</v>
      </c>
      <c r="AD52" s="17">
        <v>0</v>
      </c>
      <c r="AE52" s="6" t="s">
        <v>2361</v>
      </c>
      <c r="AF52" s="6" t="s">
        <v>171</v>
      </c>
      <c r="AG52" s="6" t="s">
        <v>171</v>
      </c>
      <c r="AH52" s="6" t="s">
        <v>2362</v>
      </c>
      <c r="AI52" s="6" t="s">
        <v>338</v>
      </c>
      <c r="AJ52" s="340">
        <v>0.3</v>
      </c>
      <c r="AK52" s="343" t="s">
        <v>2363</v>
      </c>
      <c r="AL52" s="341" t="s">
        <v>171</v>
      </c>
      <c r="AM52" s="343" t="s">
        <v>171</v>
      </c>
      <c r="AN52" s="343" t="s">
        <v>171</v>
      </c>
      <c r="AO52" s="343" t="s">
        <v>171</v>
      </c>
      <c r="AP52" s="343" t="s">
        <v>2364</v>
      </c>
      <c r="AQ52" s="343" t="s">
        <v>2362</v>
      </c>
      <c r="AR52" s="340">
        <v>0.3</v>
      </c>
      <c r="AS52" s="356" t="s">
        <v>2365</v>
      </c>
      <c r="AT52" s="345" t="s">
        <v>171</v>
      </c>
      <c r="AU52" s="356" t="s">
        <v>171</v>
      </c>
      <c r="AV52" s="356" t="s">
        <v>171</v>
      </c>
      <c r="AW52" s="356" t="s">
        <v>171</v>
      </c>
      <c r="AX52" s="356" t="s">
        <v>2366</v>
      </c>
      <c r="AY52" s="356" t="s">
        <v>2367</v>
      </c>
    </row>
    <row r="53" spans="1:52" ht="409.5" x14ac:dyDescent="0.25">
      <c r="A53" s="2">
        <v>39.1</v>
      </c>
      <c r="B53" s="6" t="s">
        <v>2311</v>
      </c>
      <c r="C53" s="6" t="s">
        <v>775</v>
      </c>
      <c r="D53" s="23" t="s">
        <v>100</v>
      </c>
      <c r="E53" s="23" t="s">
        <v>72</v>
      </c>
      <c r="F53" s="23" t="s">
        <v>73</v>
      </c>
      <c r="G53" s="23" t="s">
        <v>74</v>
      </c>
      <c r="H53" s="23" t="s">
        <v>75</v>
      </c>
      <c r="I53" s="23" t="s">
        <v>101</v>
      </c>
      <c r="J53" s="26" t="s">
        <v>794</v>
      </c>
      <c r="K53" s="26" t="s">
        <v>795</v>
      </c>
      <c r="L53" s="17">
        <v>0</v>
      </c>
      <c r="M53" s="4" t="s">
        <v>797</v>
      </c>
      <c r="N53" s="4" t="s">
        <v>782</v>
      </c>
      <c r="O53" s="20">
        <v>0</v>
      </c>
      <c r="P53" s="20">
        <v>1</v>
      </c>
      <c r="Q53" s="20">
        <v>1</v>
      </c>
      <c r="R53" s="20">
        <v>1</v>
      </c>
      <c r="S53" s="20">
        <v>1</v>
      </c>
      <c r="T53" s="6">
        <v>0</v>
      </c>
      <c r="U53" s="20" t="s">
        <v>183</v>
      </c>
      <c r="V53" s="20" t="s">
        <v>183</v>
      </c>
      <c r="W53" s="20" t="s">
        <v>183</v>
      </c>
      <c r="X53" s="8">
        <v>0.15</v>
      </c>
      <c r="Y53" s="14">
        <f>IF(P53=0,"Actividad no programada en la vigencia 2024",IF(X53=0,"No aplica",IFERROR(X53/P53,"No aplica")))</f>
        <v>0.15</v>
      </c>
      <c r="Z53" s="23" t="s">
        <v>2368</v>
      </c>
      <c r="AA53" s="6" t="s">
        <v>2369</v>
      </c>
      <c r="AB53" s="17">
        <v>0</v>
      </c>
      <c r="AC53" s="17" t="s">
        <v>183</v>
      </c>
      <c r="AD53" s="17" t="s">
        <v>183</v>
      </c>
      <c r="AE53" s="17" t="s">
        <v>183</v>
      </c>
      <c r="AF53" s="357">
        <v>0.15</v>
      </c>
      <c r="AG53" s="34">
        <v>30</v>
      </c>
      <c r="AH53" s="6" t="s">
        <v>2370</v>
      </c>
      <c r="AI53" s="6" t="s">
        <v>2371</v>
      </c>
      <c r="AJ53" s="17">
        <v>0</v>
      </c>
      <c r="AK53" s="17" t="s">
        <v>183</v>
      </c>
      <c r="AL53" s="17" t="s">
        <v>183</v>
      </c>
      <c r="AM53" s="17" t="s">
        <v>183</v>
      </c>
      <c r="AN53" s="6">
        <v>0</v>
      </c>
      <c r="AO53" s="34" t="s">
        <v>183</v>
      </c>
      <c r="AP53" s="6" t="s">
        <v>2372</v>
      </c>
      <c r="AQ53" s="6" t="s">
        <v>2373</v>
      </c>
      <c r="AR53" s="17">
        <v>0</v>
      </c>
      <c r="AS53" s="325" t="s">
        <v>171</v>
      </c>
      <c r="AT53" s="325" t="s">
        <v>183</v>
      </c>
      <c r="AU53" s="325" t="s">
        <v>183</v>
      </c>
      <c r="AV53" s="24">
        <v>0</v>
      </c>
      <c r="AW53" s="117">
        <v>0.3</v>
      </c>
      <c r="AX53" s="24" t="s">
        <v>2374</v>
      </c>
      <c r="AY53" s="24" t="s">
        <v>2375</v>
      </c>
    </row>
    <row r="54" spans="1:52" ht="127.5" x14ac:dyDescent="0.25">
      <c r="A54" s="2">
        <v>40</v>
      </c>
      <c r="B54" s="6" t="s">
        <v>2311</v>
      </c>
      <c r="C54" s="6" t="s">
        <v>816</v>
      </c>
      <c r="D54" s="23" t="s">
        <v>100</v>
      </c>
      <c r="E54" s="23" t="s">
        <v>72</v>
      </c>
      <c r="F54" s="23" t="s">
        <v>73</v>
      </c>
      <c r="G54" s="23" t="s">
        <v>74</v>
      </c>
      <c r="H54" s="23" t="s">
        <v>819</v>
      </c>
      <c r="I54" s="23" t="s">
        <v>820</v>
      </c>
      <c r="J54" s="26" t="s">
        <v>2057</v>
      </c>
      <c r="K54" s="26" t="s">
        <v>821</v>
      </c>
      <c r="L54" s="358" t="s">
        <v>822</v>
      </c>
      <c r="M54" s="26" t="s">
        <v>2376</v>
      </c>
      <c r="N54" s="26" t="s">
        <v>825</v>
      </c>
      <c r="O54" s="20">
        <v>0</v>
      </c>
      <c r="P54" s="20">
        <v>1</v>
      </c>
      <c r="Q54" s="20">
        <v>1</v>
      </c>
      <c r="R54" s="20">
        <v>1</v>
      </c>
      <c r="S54" s="20">
        <v>1</v>
      </c>
      <c r="T54" s="6">
        <v>0</v>
      </c>
      <c r="U54" s="20" t="s">
        <v>183</v>
      </c>
      <c r="V54" s="20" t="s">
        <v>183</v>
      </c>
      <c r="W54" s="20" t="s">
        <v>183</v>
      </c>
      <c r="X54" s="6">
        <v>0</v>
      </c>
      <c r="Y54" s="14"/>
      <c r="Z54" s="6"/>
      <c r="AA54" s="6"/>
      <c r="AB54" s="17">
        <v>0</v>
      </c>
      <c r="AC54" s="17" t="s">
        <v>183</v>
      </c>
      <c r="AD54" s="17" t="s">
        <v>183</v>
      </c>
      <c r="AE54" s="17" t="s">
        <v>183</v>
      </c>
      <c r="AF54" s="357">
        <v>1</v>
      </c>
      <c r="AG54" s="20">
        <v>1</v>
      </c>
      <c r="AH54" s="6" t="s">
        <v>2377</v>
      </c>
      <c r="AI54" s="6" t="s">
        <v>2378</v>
      </c>
      <c r="AJ54" s="17">
        <v>0</v>
      </c>
      <c r="AK54" s="17" t="s">
        <v>183</v>
      </c>
      <c r="AL54" s="17" t="s">
        <v>183</v>
      </c>
      <c r="AM54" s="17" t="s">
        <v>183</v>
      </c>
      <c r="AN54" s="6">
        <v>0</v>
      </c>
      <c r="AO54" s="20" t="s">
        <v>183</v>
      </c>
      <c r="AP54" s="6" t="s">
        <v>2379</v>
      </c>
      <c r="AQ54" s="6"/>
      <c r="AR54" s="17">
        <v>0</v>
      </c>
      <c r="AS54" s="325" t="s">
        <v>183</v>
      </c>
      <c r="AT54" s="325" t="s">
        <v>183</v>
      </c>
      <c r="AU54" s="325" t="s">
        <v>183</v>
      </c>
      <c r="AV54" s="359">
        <v>1</v>
      </c>
      <c r="AW54" s="28">
        <v>1</v>
      </c>
      <c r="AX54" s="24" t="s">
        <v>2380</v>
      </c>
      <c r="AY54" s="24" t="s">
        <v>2381</v>
      </c>
    </row>
    <row r="55" spans="1:52" ht="216.75" x14ac:dyDescent="0.25">
      <c r="A55" s="2">
        <v>40.1</v>
      </c>
      <c r="B55" s="6" t="s">
        <v>2311</v>
      </c>
      <c r="C55" s="6" t="s">
        <v>816</v>
      </c>
      <c r="D55" s="23" t="s">
        <v>100</v>
      </c>
      <c r="E55" s="23" t="s">
        <v>72</v>
      </c>
      <c r="F55" s="23" t="s">
        <v>73</v>
      </c>
      <c r="G55" s="23" t="s">
        <v>74</v>
      </c>
      <c r="H55" s="23" t="s">
        <v>819</v>
      </c>
      <c r="I55" s="23" t="s">
        <v>820</v>
      </c>
      <c r="J55" s="26" t="s">
        <v>2057</v>
      </c>
      <c r="K55" s="26" t="s">
        <v>821</v>
      </c>
      <c r="L55" s="358" t="s">
        <v>848</v>
      </c>
      <c r="M55" s="26" t="s">
        <v>2382</v>
      </c>
      <c r="N55" s="26" t="s">
        <v>851</v>
      </c>
      <c r="O55" s="20">
        <v>0</v>
      </c>
      <c r="P55" s="20">
        <v>1</v>
      </c>
      <c r="Q55" s="20">
        <v>1</v>
      </c>
      <c r="R55" s="20">
        <v>1</v>
      </c>
      <c r="S55" s="20">
        <v>1</v>
      </c>
      <c r="T55" s="6">
        <v>0</v>
      </c>
      <c r="U55" s="20" t="s">
        <v>183</v>
      </c>
      <c r="V55" s="20" t="s">
        <v>183</v>
      </c>
      <c r="W55" s="20" t="s">
        <v>183</v>
      </c>
      <c r="X55" s="6">
        <v>0</v>
      </c>
      <c r="Y55" s="14"/>
      <c r="Z55" s="6"/>
      <c r="AA55" s="6"/>
      <c r="AB55" s="17">
        <v>0</v>
      </c>
      <c r="AC55" s="17" t="s">
        <v>183</v>
      </c>
      <c r="AD55" s="17" t="s">
        <v>183</v>
      </c>
      <c r="AE55" s="17" t="s">
        <v>183</v>
      </c>
      <c r="AF55" s="6">
        <v>0</v>
      </c>
      <c r="AG55" s="6">
        <v>0</v>
      </c>
      <c r="AH55" s="6" t="s">
        <v>2383</v>
      </c>
      <c r="AI55" s="6" t="s">
        <v>2384</v>
      </c>
      <c r="AJ55" s="17">
        <v>0</v>
      </c>
      <c r="AK55" s="17" t="s">
        <v>183</v>
      </c>
      <c r="AL55" s="17" t="s">
        <v>183</v>
      </c>
      <c r="AM55" s="17" t="s">
        <v>183</v>
      </c>
      <c r="AN55" s="357">
        <v>1</v>
      </c>
      <c r="AO55" s="20">
        <v>1</v>
      </c>
      <c r="AP55" s="6" t="s">
        <v>2385</v>
      </c>
      <c r="AQ55" s="6"/>
      <c r="AR55" s="17">
        <v>0</v>
      </c>
      <c r="AS55" s="325" t="s">
        <v>183</v>
      </c>
      <c r="AT55" s="325" t="s">
        <v>183</v>
      </c>
      <c r="AU55" s="325" t="s">
        <v>183</v>
      </c>
      <c r="AV55" s="359">
        <v>1</v>
      </c>
      <c r="AW55" s="28">
        <v>1</v>
      </c>
      <c r="AX55" s="24" t="s">
        <v>2386</v>
      </c>
      <c r="AY55" s="24" t="s">
        <v>2381</v>
      </c>
    </row>
    <row r="56" spans="1:52" ht="178.5" x14ac:dyDescent="0.25">
      <c r="A56" s="2">
        <v>40.200000000000003</v>
      </c>
      <c r="B56" s="6" t="s">
        <v>2311</v>
      </c>
      <c r="C56" s="6" t="s">
        <v>816</v>
      </c>
      <c r="D56" s="23" t="s">
        <v>100</v>
      </c>
      <c r="E56" s="23" t="s">
        <v>72</v>
      </c>
      <c r="F56" s="23" t="s">
        <v>73</v>
      </c>
      <c r="G56" s="23" t="s">
        <v>74</v>
      </c>
      <c r="H56" s="23" t="s">
        <v>819</v>
      </c>
      <c r="I56" s="23" t="s">
        <v>820</v>
      </c>
      <c r="J56" s="26" t="s">
        <v>2057</v>
      </c>
      <c r="K56" s="26" t="s">
        <v>821</v>
      </c>
      <c r="L56" s="358" t="s">
        <v>836</v>
      </c>
      <c r="M56" s="26" t="s">
        <v>838</v>
      </c>
      <c r="N56" s="26" t="s">
        <v>839</v>
      </c>
      <c r="O56" s="21">
        <v>0</v>
      </c>
      <c r="P56" s="21">
        <v>2</v>
      </c>
      <c r="Q56" s="21">
        <v>2</v>
      </c>
      <c r="R56" s="21">
        <v>2</v>
      </c>
      <c r="S56" s="21">
        <v>6</v>
      </c>
      <c r="T56" s="6">
        <v>0</v>
      </c>
      <c r="U56" s="20" t="s">
        <v>183</v>
      </c>
      <c r="V56" s="20" t="s">
        <v>183</v>
      </c>
      <c r="W56" s="20" t="s">
        <v>183</v>
      </c>
      <c r="X56" s="6"/>
      <c r="Y56" s="14"/>
      <c r="Z56" s="6"/>
      <c r="AA56" s="6"/>
      <c r="AB56" s="17">
        <v>0</v>
      </c>
      <c r="AC56" s="17" t="s">
        <v>183</v>
      </c>
      <c r="AD56" s="17" t="s">
        <v>183</v>
      </c>
      <c r="AE56" s="17" t="s">
        <v>183</v>
      </c>
      <c r="AF56" s="6">
        <v>0</v>
      </c>
      <c r="AG56" s="6">
        <v>0</v>
      </c>
      <c r="AH56" s="6" t="s">
        <v>2387</v>
      </c>
      <c r="AI56" s="6" t="s">
        <v>2384</v>
      </c>
      <c r="AJ56" s="17">
        <v>0</v>
      </c>
      <c r="AK56" s="17" t="s">
        <v>183</v>
      </c>
      <c r="AL56" s="17" t="s">
        <v>183</v>
      </c>
      <c r="AM56" s="17" t="s">
        <v>183</v>
      </c>
      <c r="AN56" s="6">
        <v>0</v>
      </c>
      <c r="AO56" s="6" t="s">
        <v>183</v>
      </c>
      <c r="AP56" s="6" t="s">
        <v>2388</v>
      </c>
      <c r="AQ56" s="6"/>
      <c r="AR56" s="17">
        <v>0</v>
      </c>
      <c r="AS56" s="325" t="s">
        <v>183</v>
      </c>
      <c r="AT56" s="325" t="s">
        <v>183</v>
      </c>
      <c r="AU56" s="325" t="s">
        <v>183</v>
      </c>
      <c r="AV56" s="24">
        <v>2</v>
      </c>
      <c r="AW56" s="359">
        <v>1</v>
      </c>
      <c r="AX56" s="24" t="s">
        <v>2389</v>
      </c>
      <c r="AY56" s="360" t="s">
        <v>2381</v>
      </c>
    </row>
    <row r="57" spans="1:52" ht="255" x14ac:dyDescent="0.25">
      <c r="A57" s="2">
        <v>41</v>
      </c>
      <c r="B57" s="6" t="s">
        <v>2311</v>
      </c>
      <c r="C57" s="6" t="s">
        <v>816</v>
      </c>
      <c r="D57" s="23" t="s">
        <v>100</v>
      </c>
      <c r="E57" s="23" t="s">
        <v>72</v>
      </c>
      <c r="F57" s="23" t="s">
        <v>73</v>
      </c>
      <c r="G57" s="23" t="s">
        <v>74</v>
      </c>
      <c r="H57" s="23" t="s">
        <v>819</v>
      </c>
      <c r="I57" s="23" t="s">
        <v>820</v>
      </c>
      <c r="J57" s="26" t="s">
        <v>2057</v>
      </c>
      <c r="K57" s="26" t="s">
        <v>859</v>
      </c>
      <c r="L57" s="6" t="s">
        <v>860</v>
      </c>
      <c r="M57" s="26" t="s">
        <v>2390</v>
      </c>
      <c r="N57" s="26" t="s">
        <v>2391</v>
      </c>
      <c r="O57" s="20">
        <v>0</v>
      </c>
      <c r="P57" s="20">
        <v>1</v>
      </c>
      <c r="Q57" s="20">
        <v>1</v>
      </c>
      <c r="R57" s="20">
        <v>1</v>
      </c>
      <c r="S57" s="20">
        <v>1</v>
      </c>
      <c r="T57" s="6">
        <v>0</v>
      </c>
      <c r="U57" s="20" t="s">
        <v>183</v>
      </c>
      <c r="V57" s="20" t="s">
        <v>183</v>
      </c>
      <c r="W57" s="20" t="s">
        <v>183</v>
      </c>
      <c r="X57" s="6">
        <v>0</v>
      </c>
      <c r="Y57" s="14"/>
      <c r="Z57" s="6"/>
      <c r="AA57" s="6"/>
      <c r="AB57" s="17">
        <v>0</v>
      </c>
      <c r="AC57" s="17" t="s">
        <v>183</v>
      </c>
      <c r="AD57" s="17" t="s">
        <v>183</v>
      </c>
      <c r="AE57" s="17" t="s">
        <v>183</v>
      </c>
      <c r="AF57" s="357">
        <f>8/25</f>
        <v>0.32</v>
      </c>
      <c r="AG57" s="14">
        <f>8/25</f>
        <v>0.32</v>
      </c>
      <c r="AH57" s="6" t="s">
        <v>2392</v>
      </c>
      <c r="AI57" s="6" t="s">
        <v>2393</v>
      </c>
      <c r="AJ57" s="17">
        <v>0</v>
      </c>
      <c r="AK57" s="17" t="s">
        <v>183</v>
      </c>
      <c r="AL57" s="17" t="s">
        <v>183</v>
      </c>
      <c r="AM57" s="17" t="s">
        <v>183</v>
      </c>
      <c r="AN57" s="361" t="s">
        <v>2394</v>
      </c>
      <c r="AO57" s="14"/>
      <c r="AP57" s="6" t="s">
        <v>2395</v>
      </c>
      <c r="AQ57" s="6"/>
      <c r="AR57" s="17">
        <v>0</v>
      </c>
      <c r="AS57" s="325" t="s">
        <v>183</v>
      </c>
      <c r="AT57" s="325" t="s">
        <v>183</v>
      </c>
      <c r="AU57" s="325" t="s">
        <v>183</v>
      </c>
      <c r="AV57" s="359">
        <f>9/25</f>
        <v>0.36</v>
      </c>
      <c r="AW57" s="359">
        <v>0.36</v>
      </c>
      <c r="AX57" s="24" t="s">
        <v>2396</v>
      </c>
      <c r="AY57" s="24" t="s">
        <v>2381</v>
      </c>
    </row>
    <row r="58" spans="1:52" ht="344.25" x14ac:dyDescent="0.25">
      <c r="A58" s="2">
        <v>42</v>
      </c>
      <c r="B58" s="6" t="s">
        <v>2311</v>
      </c>
      <c r="C58" s="6" t="s">
        <v>816</v>
      </c>
      <c r="D58" s="23" t="s">
        <v>100</v>
      </c>
      <c r="E58" s="23" t="s">
        <v>72</v>
      </c>
      <c r="F58" s="23" t="s">
        <v>73</v>
      </c>
      <c r="G58" s="23" t="s">
        <v>74</v>
      </c>
      <c r="H58" s="23" t="s">
        <v>118</v>
      </c>
      <c r="I58" s="23" t="s">
        <v>544</v>
      </c>
      <c r="J58" s="26" t="s">
        <v>2057</v>
      </c>
      <c r="K58" s="26" t="s">
        <v>867</v>
      </c>
      <c r="L58" s="26" t="s">
        <v>2397</v>
      </c>
      <c r="M58" s="26" t="s">
        <v>2398</v>
      </c>
      <c r="N58" s="26" t="s">
        <v>2399</v>
      </c>
      <c r="O58" s="8">
        <v>0</v>
      </c>
      <c r="P58" s="8">
        <v>1</v>
      </c>
      <c r="Q58" s="8">
        <v>1</v>
      </c>
      <c r="R58" s="8">
        <v>1</v>
      </c>
      <c r="S58" s="8">
        <v>1</v>
      </c>
      <c r="T58" s="17">
        <v>0</v>
      </c>
      <c r="U58" s="20" t="s">
        <v>183</v>
      </c>
      <c r="V58" s="20" t="s">
        <v>183</v>
      </c>
      <c r="W58" s="8" t="s">
        <v>183</v>
      </c>
      <c r="X58" s="14">
        <v>1</v>
      </c>
      <c r="Y58" s="14">
        <f>IF(P58=0,"Actividad no programada en la vigencia 2024",IF(X58=0,"No aplica",IFERROR(X58/P58,"No aplica")))</f>
        <v>1</v>
      </c>
      <c r="Z58" s="6" t="s">
        <v>2400</v>
      </c>
      <c r="AA58" s="6"/>
      <c r="AB58" s="17">
        <v>0</v>
      </c>
      <c r="AC58" s="17" t="s">
        <v>183</v>
      </c>
      <c r="AD58" s="17" t="s">
        <v>183</v>
      </c>
      <c r="AE58" s="17" t="s">
        <v>183</v>
      </c>
      <c r="AF58" s="357">
        <f t="shared" ref="AF58:AV58" si="3">35/35</f>
        <v>1</v>
      </c>
      <c r="AG58" s="357">
        <f t="shared" si="3"/>
        <v>1</v>
      </c>
      <c r="AH58" s="357">
        <f t="shared" si="3"/>
        <v>1</v>
      </c>
      <c r="AI58" s="357">
        <f t="shared" si="3"/>
        <v>1</v>
      </c>
      <c r="AJ58" s="357">
        <f t="shared" si="3"/>
        <v>1</v>
      </c>
      <c r="AK58" s="357">
        <f t="shared" si="3"/>
        <v>1</v>
      </c>
      <c r="AL58" s="357">
        <f t="shared" si="3"/>
        <v>1</v>
      </c>
      <c r="AM58" s="357">
        <f t="shared" si="3"/>
        <v>1</v>
      </c>
      <c r="AN58" s="357">
        <f t="shared" si="3"/>
        <v>1</v>
      </c>
      <c r="AO58" s="357">
        <f t="shared" si="3"/>
        <v>1</v>
      </c>
      <c r="AP58" s="357">
        <f t="shared" si="3"/>
        <v>1</v>
      </c>
      <c r="AQ58" s="357">
        <f t="shared" si="3"/>
        <v>1</v>
      </c>
      <c r="AR58" s="357">
        <f t="shared" si="3"/>
        <v>1</v>
      </c>
      <c r="AS58" s="357">
        <f t="shared" si="3"/>
        <v>1</v>
      </c>
      <c r="AT58" s="357">
        <f t="shared" si="3"/>
        <v>1</v>
      </c>
      <c r="AU58" s="357">
        <f t="shared" si="3"/>
        <v>1</v>
      </c>
      <c r="AV58" s="357">
        <f t="shared" si="3"/>
        <v>1</v>
      </c>
      <c r="AW58" s="28">
        <v>1</v>
      </c>
      <c r="AX58" s="24" t="s">
        <v>2401</v>
      </c>
      <c r="AY58" s="24" t="s">
        <v>2381</v>
      </c>
    </row>
    <row r="59" spans="1:52" ht="153" x14ac:dyDescent="0.25">
      <c r="A59" s="2">
        <v>43</v>
      </c>
      <c r="B59" s="6" t="s">
        <v>2311</v>
      </c>
      <c r="C59" s="6" t="s">
        <v>816</v>
      </c>
      <c r="D59" s="23" t="s">
        <v>100</v>
      </c>
      <c r="E59" s="23" t="s">
        <v>72</v>
      </c>
      <c r="F59" s="23" t="s">
        <v>73</v>
      </c>
      <c r="G59" s="23" t="s">
        <v>74</v>
      </c>
      <c r="H59" s="23" t="s">
        <v>819</v>
      </c>
      <c r="I59" s="23" t="s">
        <v>820</v>
      </c>
      <c r="J59" s="26" t="s">
        <v>2057</v>
      </c>
      <c r="K59" s="26" t="s">
        <v>879</v>
      </c>
      <c r="L59" s="26" t="s">
        <v>880</v>
      </c>
      <c r="M59" s="6" t="s">
        <v>882</v>
      </c>
      <c r="N59" s="6" t="s">
        <v>883</v>
      </c>
      <c r="O59" s="20">
        <v>0</v>
      </c>
      <c r="P59" s="20">
        <v>0.1</v>
      </c>
      <c r="Q59" s="20">
        <v>0.4</v>
      </c>
      <c r="R59" s="20">
        <v>0.5</v>
      </c>
      <c r="S59" s="20">
        <v>1</v>
      </c>
      <c r="T59" s="6">
        <v>0</v>
      </c>
      <c r="U59" s="20" t="s">
        <v>183</v>
      </c>
      <c r="V59" s="20" t="s">
        <v>183</v>
      </c>
      <c r="W59" s="20" t="s">
        <v>183</v>
      </c>
      <c r="X59" s="357">
        <v>0</v>
      </c>
      <c r="Y59" s="14" t="s">
        <v>183</v>
      </c>
      <c r="Z59" s="6" t="s">
        <v>183</v>
      </c>
      <c r="AA59" s="6" t="s">
        <v>183</v>
      </c>
      <c r="AB59" s="17">
        <v>0</v>
      </c>
      <c r="AC59" s="17" t="s">
        <v>183</v>
      </c>
      <c r="AD59" s="17" t="s">
        <v>183</v>
      </c>
      <c r="AE59" s="17" t="s">
        <v>183</v>
      </c>
      <c r="AF59" s="357">
        <f>4/32</f>
        <v>0.125</v>
      </c>
      <c r="AG59" s="10">
        <v>0.02</v>
      </c>
      <c r="AH59" s="6" t="s">
        <v>2402</v>
      </c>
      <c r="AI59" s="6" t="s">
        <v>2393</v>
      </c>
      <c r="AJ59" s="17">
        <v>0</v>
      </c>
      <c r="AK59" s="17" t="s">
        <v>183</v>
      </c>
      <c r="AL59" s="17" t="s">
        <v>183</v>
      </c>
      <c r="AM59" s="17" t="s">
        <v>183</v>
      </c>
      <c r="AN59" s="357">
        <f>15/32</f>
        <v>0.46875</v>
      </c>
      <c r="AO59" s="10">
        <v>4.5999999999999999E-2</v>
      </c>
      <c r="AP59" s="6" t="s">
        <v>2403</v>
      </c>
      <c r="AQ59" s="6" t="s">
        <v>2404</v>
      </c>
      <c r="AR59" s="17">
        <v>0</v>
      </c>
      <c r="AS59" s="325" t="s">
        <v>183</v>
      </c>
      <c r="AT59" s="325" t="s">
        <v>183</v>
      </c>
      <c r="AU59" s="325" t="s">
        <v>183</v>
      </c>
      <c r="AV59" s="359">
        <f>32/32</f>
        <v>1</v>
      </c>
      <c r="AW59" s="359">
        <v>0.1</v>
      </c>
      <c r="AX59" s="24" t="s">
        <v>2405</v>
      </c>
      <c r="AY59" s="24" t="s">
        <v>2406</v>
      </c>
      <c r="AZ59" s="213" t="s">
        <v>2407</v>
      </c>
    </row>
    <row r="60" spans="1:52" ht="409.5" x14ac:dyDescent="0.25">
      <c r="A60" s="2">
        <v>44</v>
      </c>
      <c r="B60" s="6" t="s">
        <v>2311</v>
      </c>
      <c r="C60" s="6" t="s">
        <v>895</v>
      </c>
      <c r="D60" s="23" t="s">
        <v>100</v>
      </c>
      <c r="E60" s="23" t="s">
        <v>72</v>
      </c>
      <c r="F60" s="23" t="s">
        <v>73</v>
      </c>
      <c r="G60" s="23" t="s">
        <v>74</v>
      </c>
      <c r="H60" s="23" t="s">
        <v>118</v>
      </c>
      <c r="I60" s="23" t="s">
        <v>119</v>
      </c>
      <c r="J60" s="26" t="s">
        <v>137</v>
      </c>
      <c r="K60" s="26" t="s">
        <v>897</v>
      </c>
      <c r="L60" s="17">
        <v>0</v>
      </c>
      <c r="M60" s="26" t="s">
        <v>899</v>
      </c>
      <c r="N60" s="23" t="s">
        <v>900</v>
      </c>
      <c r="O60" s="17">
        <v>0</v>
      </c>
      <c r="P60" s="8">
        <v>1</v>
      </c>
      <c r="Q60" s="8">
        <v>1</v>
      </c>
      <c r="R60" s="8">
        <v>1</v>
      </c>
      <c r="S60" s="8">
        <v>1</v>
      </c>
      <c r="T60" s="362">
        <v>0</v>
      </c>
      <c r="U60" s="20" t="s">
        <v>183</v>
      </c>
      <c r="V60" s="8" t="s">
        <v>183</v>
      </c>
      <c r="W60" s="20" t="s">
        <v>2408</v>
      </c>
      <c r="X60" s="8">
        <v>0.44</v>
      </c>
      <c r="Y60" s="14">
        <f>IF(P60=0,"Actividad no programada en la vigencia 2024",IF(X60=0,"No aplica",IFERROR(X60/P60,"No aplica")))</f>
        <v>0.44</v>
      </c>
      <c r="Z60" s="23" t="s">
        <v>2409</v>
      </c>
      <c r="AA60" s="6" t="s">
        <v>2410</v>
      </c>
      <c r="AB60" s="17">
        <v>0</v>
      </c>
      <c r="AC60" s="17" t="s">
        <v>183</v>
      </c>
      <c r="AD60" s="17" t="s">
        <v>183</v>
      </c>
      <c r="AE60" s="17" t="s">
        <v>183</v>
      </c>
      <c r="AF60" s="20">
        <v>0.22</v>
      </c>
      <c r="AG60" s="20">
        <v>0.67</v>
      </c>
      <c r="AH60" s="6" t="s">
        <v>2411</v>
      </c>
      <c r="AI60" s="6" t="s">
        <v>2412</v>
      </c>
      <c r="AJ60" s="17">
        <v>0</v>
      </c>
      <c r="AK60" s="17" t="s">
        <v>183</v>
      </c>
      <c r="AL60" s="17" t="s">
        <v>183</v>
      </c>
      <c r="AM60" s="17" t="s">
        <v>183</v>
      </c>
      <c r="AN60" s="20">
        <v>0.22</v>
      </c>
      <c r="AO60" s="20" t="s">
        <v>2413</v>
      </c>
      <c r="AP60" s="6" t="s">
        <v>2414</v>
      </c>
      <c r="AQ60" s="6" t="s">
        <v>2415</v>
      </c>
      <c r="AR60" s="17">
        <v>0</v>
      </c>
      <c r="AS60" s="325" t="s">
        <v>183</v>
      </c>
      <c r="AT60" s="325" t="s">
        <v>183</v>
      </c>
      <c r="AU60" s="325" t="s">
        <v>183</v>
      </c>
      <c r="AV60" s="28">
        <v>0.11</v>
      </c>
      <c r="AW60" s="28">
        <v>1</v>
      </c>
      <c r="AX60" s="24" t="s">
        <v>2416</v>
      </c>
      <c r="AY60" s="24" t="s">
        <v>2417</v>
      </c>
    </row>
    <row r="61" spans="1:52" ht="318.75" x14ac:dyDescent="0.25">
      <c r="A61" s="2">
        <v>45</v>
      </c>
      <c r="B61" s="6" t="s">
        <v>2311</v>
      </c>
      <c r="C61" s="6" t="s">
        <v>895</v>
      </c>
      <c r="D61" s="23" t="s">
        <v>100</v>
      </c>
      <c r="E61" s="23" t="s">
        <v>72</v>
      </c>
      <c r="F61" s="23" t="s">
        <v>73</v>
      </c>
      <c r="G61" s="23" t="s">
        <v>74</v>
      </c>
      <c r="H61" s="23" t="s">
        <v>118</v>
      </c>
      <c r="I61" s="23" t="s">
        <v>119</v>
      </c>
      <c r="J61" s="26" t="s">
        <v>137</v>
      </c>
      <c r="K61" s="26" t="s">
        <v>912</v>
      </c>
      <c r="L61" s="17">
        <v>0</v>
      </c>
      <c r="M61" s="26" t="s">
        <v>914</v>
      </c>
      <c r="N61" s="26" t="s">
        <v>915</v>
      </c>
      <c r="O61" s="17">
        <v>0</v>
      </c>
      <c r="P61" s="17">
        <v>2</v>
      </c>
      <c r="Q61" s="17">
        <v>1</v>
      </c>
      <c r="R61" s="17">
        <v>0</v>
      </c>
      <c r="S61" s="17">
        <v>3</v>
      </c>
      <c r="T61" s="17">
        <v>0</v>
      </c>
      <c r="U61" s="6" t="s">
        <v>183</v>
      </c>
      <c r="V61" s="17" t="s">
        <v>183</v>
      </c>
      <c r="W61" s="6" t="s">
        <v>2408</v>
      </c>
      <c r="X61" s="17">
        <v>1</v>
      </c>
      <c r="Y61" s="14">
        <f>IF(P61=0,"Actividad no programada en la vigencia 2024",IF(X61=0,"No aplica",IFERROR(X61/P61,"No aplica")))</f>
        <v>0.5</v>
      </c>
      <c r="Z61" s="23" t="s">
        <v>2418</v>
      </c>
      <c r="AA61" s="6" t="s">
        <v>2419</v>
      </c>
      <c r="AB61" s="17">
        <v>0</v>
      </c>
      <c r="AC61" s="17" t="s">
        <v>183</v>
      </c>
      <c r="AD61" s="17" t="s">
        <v>183</v>
      </c>
      <c r="AE61" s="17" t="s">
        <v>183</v>
      </c>
      <c r="AF61" s="6">
        <v>0.5</v>
      </c>
      <c r="AG61" s="20">
        <v>0.75</v>
      </c>
      <c r="AH61" s="6" t="s">
        <v>2420</v>
      </c>
      <c r="AI61" s="6" t="s">
        <v>2421</v>
      </c>
      <c r="AJ61" s="17">
        <v>0</v>
      </c>
      <c r="AK61" s="17" t="s">
        <v>183</v>
      </c>
      <c r="AL61" s="17" t="s">
        <v>183</v>
      </c>
      <c r="AM61" s="17" t="s">
        <v>183</v>
      </c>
      <c r="AN61" s="6">
        <v>0.15</v>
      </c>
      <c r="AO61" s="20" t="s">
        <v>2422</v>
      </c>
      <c r="AP61" s="6" t="s">
        <v>2423</v>
      </c>
      <c r="AQ61" s="6" t="s">
        <v>2424</v>
      </c>
      <c r="AR61" s="17">
        <v>0</v>
      </c>
      <c r="AS61" s="325" t="s">
        <v>183</v>
      </c>
      <c r="AT61" s="325" t="s">
        <v>183</v>
      </c>
      <c r="AU61" s="325" t="s">
        <v>183</v>
      </c>
      <c r="AV61" s="24">
        <v>0.15</v>
      </c>
      <c r="AW61" s="28">
        <v>0.95</v>
      </c>
      <c r="AX61" s="24" t="s">
        <v>2425</v>
      </c>
      <c r="AY61" s="24" t="s">
        <v>2426</v>
      </c>
      <c r="AZ61" s="213" t="s">
        <v>2427</v>
      </c>
    </row>
    <row r="62" spans="1:52" ht="408" x14ac:dyDescent="0.25">
      <c r="A62" s="2">
        <v>46</v>
      </c>
      <c r="B62" s="6" t="s">
        <v>2311</v>
      </c>
      <c r="C62" s="6" t="s">
        <v>895</v>
      </c>
      <c r="D62" s="23" t="s">
        <v>100</v>
      </c>
      <c r="E62" s="23" t="s">
        <v>72</v>
      </c>
      <c r="F62" s="23" t="s">
        <v>73</v>
      </c>
      <c r="G62" s="23" t="s">
        <v>74</v>
      </c>
      <c r="H62" s="23" t="s">
        <v>118</v>
      </c>
      <c r="I62" s="23" t="s">
        <v>119</v>
      </c>
      <c r="J62" s="26" t="s">
        <v>137</v>
      </c>
      <c r="K62" s="26" t="s">
        <v>925</v>
      </c>
      <c r="L62" s="17">
        <v>0</v>
      </c>
      <c r="M62" s="26" t="s">
        <v>927</v>
      </c>
      <c r="N62" s="26" t="s">
        <v>928</v>
      </c>
      <c r="O62" s="17">
        <v>0</v>
      </c>
      <c r="P62" s="8">
        <v>0.3</v>
      </c>
      <c r="Q62" s="8">
        <v>0.3</v>
      </c>
      <c r="R62" s="8">
        <v>0.4</v>
      </c>
      <c r="S62" s="8">
        <v>1</v>
      </c>
      <c r="T62" s="17">
        <v>0</v>
      </c>
      <c r="U62" s="20" t="s">
        <v>183</v>
      </c>
      <c r="V62" s="8" t="s">
        <v>183</v>
      </c>
      <c r="W62" s="20" t="s">
        <v>2408</v>
      </c>
      <c r="X62" s="13">
        <v>7.4999999999999997E-2</v>
      </c>
      <c r="Y62" s="14">
        <f>IF(P62=0,"Actividad no programada en la vigencia 2024",IF(X62=0,"No aplica",IFERROR(X62/P62,"No aplica")))</f>
        <v>0.25</v>
      </c>
      <c r="Z62" s="23" t="s">
        <v>2428</v>
      </c>
      <c r="AA62" s="6" t="s">
        <v>2429</v>
      </c>
      <c r="AB62" s="17">
        <v>0</v>
      </c>
      <c r="AC62" s="17" t="s">
        <v>183</v>
      </c>
      <c r="AD62" s="17" t="s">
        <v>183</v>
      </c>
      <c r="AE62" s="17" t="s">
        <v>183</v>
      </c>
      <c r="AF62" s="350">
        <v>7.4999999999999997E-2</v>
      </c>
      <c r="AG62" s="20">
        <v>0.25</v>
      </c>
      <c r="AH62" s="3" t="s">
        <v>2430</v>
      </c>
      <c r="AI62" s="6" t="s">
        <v>2431</v>
      </c>
      <c r="AJ62" s="17">
        <v>0</v>
      </c>
      <c r="AK62" s="17" t="s">
        <v>183</v>
      </c>
      <c r="AL62" s="17" t="s">
        <v>183</v>
      </c>
      <c r="AM62" s="17" t="s">
        <v>183</v>
      </c>
      <c r="AN62" s="350">
        <v>7.4999999999999997E-2</v>
      </c>
      <c r="AO62" s="20">
        <v>0.22500000000000001</v>
      </c>
      <c r="AP62" s="3" t="s">
        <v>2432</v>
      </c>
      <c r="AQ62" s="6" t="s">
        <v>2433</v>
      </c>
      <c r="AR62" s="17">
        <v>0</v>
      </c>
      <c r="AS62" s="325" t="s">
        <v>183</v>
      </c>
      <c r="AT62" s="325" t="s">
        <v>183</v>
      </c>
      <c r="AU62" s="325" t="s">
        <v>183</v>
      </c>
      <c r="AV62" s="363">
        <v>7.4999999999999997E-2</v>
      </c>
      <c r="AW62" s="28">
        <v>0.25</v>
      </c>
      <c r="AX62" s="360" t="s">
        <v>2434</v>
      </c>
      <c r="AY62" s="360" t="s">
        <v>2435</v>
      </c>
    </row>
    <row r="63" spans="1:52" ht="178.5" x14ac:dyDescent="0.25">
      <c r="A63" s="2">
        <v>47</v>
      </c>
      <c r="B63" s="6" t="s">
        <v>2311</v>
      </c>
      <c r="C63" s="6" t="s">
        <v>895</v>
      </c>
      <c r="D63" s="23" t="s">
        <v>100</v>
      </c>
      <c r="E63" s="23" t="s">
        <v>72</v>
      </c>
      <c r="F63" s="23" t="s">
        <v>73</v>
      </c>
      <c r="G63" s="23" t="s">
        <v>74</v>
      </c>
      <c r="H63" s="23" t="s">
        <v>118</v>
      </c>
      <c r="I63" s="23" t="s">
        <v>119</v>
      </c>
      <c r="J63" s="26" t="s">
        <v>137</v>
      </c>
      <c r="K63" s="26" t="s">
        <v>937</v>
      </c>
      <c r="L63" s="17">
        <v>0</v>
      </c>
      <c r="M63" s="6" t="s">
        <v>757</v>
      </c>
      <c r="N63" s="26" t="s">
        <v>938</v>
      </c>
      <c r="O63" s="17">
        <v>0</v>
      </c>
      <c r="P63" s="17">
        <v>1</v>
      </c>
      <c r="Q63" s="17">
        <v>0</v>
      </c>
      <c r="R63" s="17">
        <v>0</v>
      </c>
      <c r="S63" s="17">
        <v>1</v>
      </c>
      <c r="T63" s="17">
        <v>0</v>
      </c>
      <c r="U63" s="6" t="s">
        <v>183</v>
      </c>
      <c r="V63" s="17" t="s">
        <v>183</v>
      </c>
      <c r="W63" s="6" t="s">
        <v>2408</v>
      </c>
      <c r="X63" s="17">
        <v>1</v>
      </c>
      <c r="Y63" s="14">
        <f>IF(P63=0,"Actividad no programada en la vigencia 2024",IF(X63=0,"No aplica",IFERROR(X63/P63,"No aplica")))</f>
        <v>1</v>
      </c>
      <c r="Z63" s="23" t="s">
        <v>2436</v>
      </c>
      <c r="AA63" s="6" t="s">
        <v>2437</v>
      </c>
      <c r="AB63" s="17">
        <v>0</v>
      </c>
      <c r="AC63" s="17" t="s">
        <v>183</v>
      </c>
      <c r="AD63" s="17" t="s">
        <v>183</v>
      </c>
      <c r="AE63" s="17" t="s">
        <v>183</v>
      </c>
      <c r="AF63" s="6">
        <v>0</v>
      </c>
      <c r="AG63" s="20">
        <v>1</v>
      </c>
      <c r="AH63" s="6" t="s">
        <v>2438</v>
      </c>
      <c r="AI63" s="6" t="s">
        <v>2439</v>
      </c>
      <c r="AJ63" s="17">
        <v>0</v>
      </c>
      <c r="AK63" s="17" t="s">
        <v>183</v>
      </c>
      <c r="AL63" s="17" t="s">
        <v>183</v>
      </c>
      <c r="AM63" s="17" t="s">
        <v>183</v>
      </c>
      <c r="AN63" s="6">
        <v>0</v>
      </c>
      <c r="AO63" s="20">
        <v>1</v>
      </c>
      <c r="AP63" s="6" t="s">
        <v>2438</v>
      </c>
      <c r="AQ63" s="6" t="s">
        <v>2439</v>
      </c>
      <c r="AR63" s="17">
        <v>0</v>
      </c>
      <c r="AS63" s="325" t="s">
        <v>183</v>
      </c>
      <c r="AT63" s="325" t="s">
        <v>183</v>
      </c>
      <c r="AU63" s="325" t="s">
        <v>183</v>
      </c>
      <c r="AV63" s="24">
        <v>0</v>
      </c>
      <c r="AW63" s="28">
        <v>1</v>
      </c>
      <c r="AX63" s="24" t="s">
        <v>2440</v>
      </c>
      <c r="AY63" s="360" t="s">
        <v>2441</v>
      </c>
    </row>
    <row r="64" spans="1:52" ht="204" x14ac:dyDescent="0.25">
      <c r="A64" s="2">
        <v>48</v>
      </c>
      <c r="B64" s="6" t="s">
        <v>2311</v>
      </c>
      <c r="C64" s="6" t="s">
        <v>944</v>
      </c>
      <c r="D64" s="23" t="s">
        <v>100</v>
      </c>
      <c r="E64" s="23" t="s">
        <v>72</v>
      </c>
      <c r="F64" s="23" t="s">
        <v>73</v>
      </c>
      <c r="G64" s="23" t="s">
        <v>74</v>
      </c>
      <c r="H64" s="23" t="s">
        <v>75</v>
      </c>
      <c r="I64" s="23" t="s">
        <v>724</v>
      </c>
      <c r="J64" s="26" t="s">
        <v>2065</v>
      </c>
      <c r="K64" s="144" t="s">
        <v>946</v>
      </c>
      <c r="L64" s="17">
        <v>1</v>
      </c>
      <c r="M64" s="26" t="s">
        <v>948</v>
      </c>
      <c r="N64" s="26" t="s">
        <v>949</v>
      </c>
      <c r="O64" s="17">
        <v>1</v>
      </c>
      <c r="P64" s="17">
        <v>1</v>
      </c>
      <c r="Q64" s="17">
        <v>1</v>
      </c>
      <c r="R64" s="17">
        <v>0</v>
      </c>
      <c r="S64" s="17">
        <v>3</v>
      </c>
      <c r="T64" s="17">
        <v>0</v>
      </c>
      <c r="U64" s="6" t="s">
        <v>183</v>
      </c>
      <c r="V64" s="17" t="s">
        <v>183</v>
      </c>
      <c r="W64" s="17" t="s">
        <v>183</v>
      </c>
      <c r="X64" s="17">
        <v>1</v>
      </c>
      <c r="Y64" s="14">
        <f>IF(P64=0,"Actividad no programada en la vigencia 2024",IF(X64=0,"No aplica",IFERROR(X64/P64,"No aplica")))</f>
        <v>1</v>
      </c>
      <c r="Z64" s="6" t="s">
        <v>2442</v>
      </c>
      <c r="AA64" s="6" t="s">
        <v>2443</v>
      </c>
      <c r="AB64" s="17">
        <v>0</v>
      </c>
      <c r="AC64" s="17" t="s">
        <v>183</v>
      </c>
      <c r="AD64" s="17" t="s">
        <v>183</v>
      </c>
      <c r="AE64" s="17" t="s">
        <v>183</v>
      </c>
      <c r="AF64" s="6">
        <v>1</v>
      </c>
      <c r="AG64" s="20">
        <v>1</v>
      </c>
      <c r="AH64" s="6" t="s">
        <v>2444</v>
      </c>
      <c r="AI64" s="6" t="s">
        <v>2445</v>
      </c>
      <c r="AJ64" s="17">
        <v>0</v>
      </c>
      <c r="AK64" s="17" t="s">
        <v>183</v>
      </c>
      <c r="AL64" s="17" t="s">
        <v>183</v>
      </c>
      <c r="AM64" s="17" t="s">
        <v>183</v>
      </c>
      <c r="AN64" s="6"/>
      <c r="AO64" s="20"/>
      <c r="AP64" s="6"/>
      <c r="AQ64" s="6"/>
      <c r="AR64" s="17">
        <v>0</v>
      </c>
      <c r="AS64" s="325" t="s">
        <v>183</v>
      </c>
      <c r="AT64" s="325" t="s">
        <v>183</v>
      </c>
      <c r="AU64" s="325" t="s">
        <v>183</v>
      </c>
      <c r="AV64" s="24">
        <v>0</v>
      </c>
      <c r="AW64" s="28" t="s">
        <v>2446</v>
      </c>
      <c r="AX64" s="24" t="s">
        <v>2447</v>
      </c>
      <c r="AY64" s="360" t="s">
        <v>2448</v>
      </c>
    </row>
    <row r="65" spans="1:52" ht="127.5" x14ac:dyDescent="0.25">
      <c r="A65" s="2">
        <v>49</v>
      </c>
      <c r="B65" s="6" t="s">
        <v>2311</v>
      </c>
      <c r="C65" s="6" t="s">
        <v>944</v>
      </c>
      <c r="D65" s="23" t="s">
        <v>100</v>
      </c>
      <c r="E65" s="23" t="s">
        <v>72</v>
      </c>
      <c r="F65" s="23" t="s">
        <v>73</v>
      </c>
      <c r="G65" s="23" t="s">
        <v>74</v>
      </c>
      <c r="H65" s="23" t="s">
        <v>75</v>
      </c>
      <c r="I65" s="23" t="s">
        <v>724</v>
      </c>
      <c r="J65" s="26" t="s">
        <v>2065</v>
      </c>
      <c r="K65" s="144" t="s">
        <v>960</v>
      </c>
      <c r="L65" s="17">
        <v>0</v>
      </c>
      <c r="M65" s="26" t="s">
        <v>962</v>
      </c>
      <c r="N65" s="26" t="s">
        <v>963</v>
      </c>
      <c r="O65" s="17">
        <v>0</v>
      </c>
      <c r="P65" s="17">
        <v>1</v>
      </c>
      <c r="Q65" s="17">
        <v>0</v>
      </c>
      <c r="R65" s="17">
        <v>0</v>
      </c>
      <c r="S65" s="17">
        <v>1</v>
      </c>
      <c r="T65" s="17">
        <v>0</v>
      </c>
      <c r="U65" s="6" t="s">
        <v>183</v>
      </c>
      <c r="V65" s="17" t="s">
        <v>183</v>
      </c>
      <c r="W65" s="17" t="s">
        <v>183</v>
      </c>
      <c r="X65" s="17">
        <v>0</v>
      </c>
      <c r="Y65" s="14">
        <v>0</v>
      </c>
      <c r="Z65" s="23" t="s">
        <v>2449</v>
      </c>
      <c r="AA65" s="6" t="s">
        <v>2450</v>
      </c>
      <c r="AB65" s="17">
        <v>0</v>
      </c>
      <c r="AC65" s="17" t="s">
        <v>183</v>
      </c>
      <c r="AD65" s="17" t="s">
        <v>183</v>
      </c>
      <c r="AE65" s="17" t="s">
        <v>183</v>
      </c>
      <c r="AF65" s="6">
        <v>0</v>
      </c>
      <c r="AG65" s="20">
        <v>0</v>
      </c>
      <c r="AH65" s="6" t="s">
        <v>2451</v>
      </c>
      <c r="AI65" s="6" t="s">
        <v>2452</v>
      </c>
      <c r="AJ65" s="17">
        <v>0</v>
      </c>
      <c r="AK65" s="17" t="s">
        <v>183</v>
      </c>
      <c r="AL65" s="17" t="s">
        <v>183</v>
      </c>
      <c r="AM65" s="17" t="s">
        <v>183</v>
      </c>
      <c r="AN65" s="6"/>
      <c r="AO65" s="20"/>
      <c r="AP65" s="6"/>
      <c r="AQ65" s="6"/>
      <c r="AR65" s="17">
        <v>0</v>
      </c>
      <c r="AS65" s="325" t="s">
        <v>183</v>
      </c>
      <c r="AT65" s="325" t="s">
        <v>183</v>
      </c>
      <c r="AU65" s="325" t="s">
        <v>183</v>
      </c>
      <c r="AV65" s="24">
        <v>1</v>
      </c>
      <c r="AW65" s="28">
        <v>1</v>
      </c>
      <c r="AX65" s="24" t="s">
        <v>2453</v>
      </c>
      <c r="AY65" s="24" t="s">
        <v>2454</v>
      </c>
    </row>
    <row r="66" spans="1:52" ht="216.75" x14ac:dyDescent="0.25">
      <c r="A66" s="2">
        <v>50</v>
      </c>
      <c r="B66" s="6" t="s">
        <v>2311</v>
      </c>
      <c r="C66" s="6" t="s">
        <v>944</v>
      </c>
      <c r="D66" s="23" t="s">
        <v>100</v>
      </c>
      <c r="E66" s="23" t="s">
        <v>72</v>
      </c>
      <c r="F66" s="23" t="s">
        <v>73</v>
      </c>
      <c r="G66" s="23" t="s">
        <v>74</v>
      </c>
      <c r="H66" s="23" t="s">
        <v>75</v>
      </c>
      <c r="I66" s="23" t="s">
        <v>724</v>
      </c>
      <c r="J66" s="26" t="s">
        <v>2065</v>
      </c>
      <c r="K66" s="144" t="s">
        <v>971</v>
      </c>
      <c r="L66" s="17">
        <v>0</v>
      </c>
      <c r="M66" s="26" t="s">
        <v>973</v>
      </c>
      <c r="N66" s="26" t="s">
        <v>974</v>
      </c>
      <c r="O66" s="17">
        <v>0</v>
      </c>
      <c r="P66" s="17">
        <v>1</v>
      </c>
      <c r="Q66" s="17">
        <v>1</v>
      </c>
      <c r="R66" s="17">
        <v>0</v>
      </c>
      <c r="S66" s="17">
        <v>2</v>
      </c>
      <c r="T66" s="17">
        <v>0</v>
      </c>
      <c r="U66" s="6" t="s">
        <v>183</v>
      </c>
      <c r="V66" s="17" t="s">
        <v>183</v>
      </c>
      <c r="W66" s="17" t="s">
        <v>183</v>
      </c>
      <c r="X66" s="17">
        <v>1</v>
      </c>
      <c r="Y66" s="14">
        <f t="shared" ref="Y66:Y72" si="4">IF(P66=0,"Actividad no programada en la vigencia 2024",IF(X66=0,"No aplica",IFERROR(X66/P66,"No aplica")))</f>
        <v>1</v>
      </c>
      <c r="Z66" s="23" t="s">
        <v>2455</v>
      </c>
      <c r="AA66" s="6" t="s">
        <v>2456</v>
      </c>
      <c r="AB66" s="17">
        <v>0</v>
      </c>
      <c r="AC66" s="17" t="s">
        <v>183</v>
      </c>
      <c r="AD66" s="17" t="s">
        <v>183</v>
      </c>
      <c r="AE66" s="17" t="s">
        <v>183</v>
      </c>
      <c r="AF66" s="6">
        <v>0</v>
      </c>
      <c r="AG66" s="20">
        <v>0</v>
      </c>
      <c r="AH66" s="6" t="s">
        <v>2457</v>
      </c>
      <c r="AI66" s="6" t="s">
        <v>2458</v>
      </c>
      <c r="AJ66" s="17">
        <v>0</v>
      </c>
      <c r="AK66" s="17" t="s">
        <v>183</v>
      </c>
      <c r="AL66" s="17" t="s">
        <v>183</v>
      </c>
      <c r="AM66" s="17" t="s">
        <v>183</v>
      </c>
      <c r="AN66" s="6"/>
      <c r="AO66" s="20"/>
      <c r="AP66" s="6"/>
      <c r="AQ66" s="6"/>
      <c r="AR66" s="17">
        <v>0</v>
      </c>
      <c r="AS66" s="325" t="s">
        <v>183</v>
      </c>
      <c r="AT66" s="325" t="s">
        <v>183</v>
      </c>
      <c r="AU66" s="325" t="s">
        <v>183</v>
      </c>
      <c r="AV66" s="24">
        <v>1</v>
      </c>
      <c r="AW66" s="28">
        <v>1</v>
      </c>
      <c r="AX66" s="24" t="s">
        <v>2453</v>
      </c>
      <c r="AY66" s="24" t="s">
        <v>2459</v>
      </c>
      <c r="AZ66" s="213" t="s">
        <v>2460</v>
      </c>
    </row>
    <row r="67" spans="1:52" ht="382.5" x14ac:dyDescent="0.25">
      <c r="A67" s="2">
        <v>51</v>
      </c>
      <c r="B67" s="6" t="s">
        <v>2311</v>
      </c>
      <c r="C67" s="6" t="s">
        <v>944</v>
      </c>
      <c r="D67" s="23" t="s">
        <v>100</v>
      </c>
      <c r="E67" s="23" t="s">
        <v>72</v>
      </c>
      <c r="F67" s="23" t="s">
        <v>73</v>
      </c>
      <c r="G67" s="23" t="s">
        <v>74</v>
      </c>
      <c r="H67" s="23" t="s">
        <v>75</v>
      </c>
      <c r="I67" s="23" t="s">
        <v>982</v>
      </c>
      <c r="J67" s="26" t="s">
        <v>2065</v>
      </c>
      <c r="K67" s="144" t="s">
        <v>983</v>
      </c>
      <c r="L67" s="17">
        <v>0</v>
      </c>
      <c r="M67" s="26" t="s">
        <v>985</v>
      </c>
      <c r="N67" s="26" t="s">
        <v>986</v>
      </c>
      <c r="O67" s="17">
        <v>0</v>
      </c>
      <c r="P67" s="17">
        <v>2</v>
      </c>
      <c r="Q67" s="17">
        <v>0</v>
      </c>
      <c r="R67" s="17">
        <v>0</v>
      </c>
      <c r="S67" s="17">
        <v>2</v>
      </c>
      <c r="T67" s="17">
        <v>0</v>
      </c>
      <c r="U67" s="6" t="s">
        <v>183</v>
      </c>
      <c r="V67" s="17" t="s">
        <v>183</v>
      </c>
      <c r="W67" s="17" t="s">
        <v>183</v>
      </c>
      <c r="X67" s="17">
        <v>1</v>
      </c>
      <c r="Y67" s="14">
        <f t="shared" si="4"/>
        <v>0.5</v>
      </c>
      <c r="Z67" s="6" t="s">
        <v>2455</v>
      </c>
      <c r="AA67" s="6" t="s">
        <v>2461</v>
      </c>
      <c r="AB67" s="17">
        <v>0</v>
      </c>
      <c r="AC67" s="17" t="s">
        <v>183</v>
      </c>
      <c r="AD67" s="17" t="s">
        <v>183</v>
      </c>
      <c r="AE67" s="17" t="s">
        <v>183</v>
      </c>
      <c r="AF67" s="6">
        <v>0</v>
      </c>
      <c r="AG67" s="20">
        <v>0</v>
      </c>
      <c r="AH67" s="6" t="s">
        <v>2462</v>
      </c>
      <c r="AI67" s="6" t="s">
        <v>2458</v>
      </c>
      <c r="AJ67" s="17">
        <v>0</v>
      </c>
      <c r="AK67" s="17" t="s">
        <v>183</v>
      </c>
      <c r="AL67" s="17" t="s">
        <v>183</v>
      </c>
      <c r="AM67" s="17" t="s">
        <v>183</v>
      </c>
      <c r="AN67" s="6"/>
      <c r="AO67" s="20"/>
      <c r="AP67" s="6"/>
      <c r="AQ67" s="6"/>
      <c r="AR67" s="17">
        <v>0</v>
      </c>
      <c r="AS67" s="325" t="s">
        <v>183</v>
      </c>
      <c r="AT67" s="325" t="s">
        <v>183</v>
      </c>
      <c r="AU67" s="325" t="s">
        <v>183</v>
      </c>
      <c r="AV67" s="24">
        <v>2</v>
      </c>
      <c r="AW67" s="28">
        <v>1</v>
      </c>
      <c r="AX67" s="24" t="s">
        <v>2463</v>
      </c>
      <c r="AY67" s="24" t="s">
        <v>2464</v>
      </c>
    </row>
    <row r="68" spans="1:52" ht="76.5" x14ac:dyDescent="0.25">
      <c r="A68" s="2">
        <v>52</v>
      </c>
      <c r="B68" s="6" t="s">
        <v>2311</v>
      </c>
      <c r="C68" s="6" t="s">
        <v>944</v>
      </c>
      <c r="D68" s="23" t="s">
        <v>100</v>
      </c>
      <c r="E68" s="23" t="s">
        <v>72</v>
      </c>
      <c r="F68" s="23" t="s">
        <v>73</v>
      </c>
      <c r="G68" s="23" t="s">
        <v>74</v>
      </c>
      <c r="H68" s="23" t="s">
        <v>118</v>
      </c>
      <c r="I68" s="23" t="s">
        <v>994</v>
      </c>
      <c r="J68" s="26" t="s">
        <v>2065</v>
      </c>
      <c r="K68" s="26" t="s">
        <v>995</v>
      </c>
      <c r="L68" s="17">
        <v>0</v>
      </c>
      <c r="M68" s="26" t="s">
        <v>997</v>
      </c>
      <c r="N68" s="26" t="s">
        <v>998</v>
      </c>
      <c r="O68" s="17">
        <v>0</v>
      </c>
      <c r="P68" s="17">
        <v>0</v>
      </c>
      <c r="Q68" s="17">
        <v>0</v>
      </c>
      <c r="R68" s="17">
        <v>1</v>
      </c>
      <c r="S68" s="17">
        <v>1</v>
      </c>
      <c r="T68" s="17">
        <v>0</v>
      </c>
      <c r="U68" s="6" t="s">
        <v>183</v>
      </c>
      <c r="V68" s="17" t="s">
        <v>183</v>
      </c>
      <c r="W68" s="17" t="s">
        <v>183</v>
      </c>
      <c r="X68" s="17">
        <v>0</v>
      </c>
      <c r="Y68" s="14" t="str">
        <f t="shared" si="4"/>
        <v>Actividad no programada en la vigencia 2024</v>
      </c>
      <c r="Z68" s="6" t="s">
        <v>2465</v>
      </c>
      <c r="AA68" s="6" t="s">
        <v>2466</v>
      </c>
      <c r="AB68" s="17">
        <v>0</v>
      </c>
      <c r="AC68" s="17" t="s">
        <v>183</v>
      </c>
      <c r="AD68" s="17" t="s">
        <v>183</v>
      </c>
      <c r="AE68" s="17" t="s">
        <v>183</v>
      </c>
      <c r="AF68" s="6">
        <v>0</v>
      </c>
      <c r="AG68" s="20">
        <v>0</v>
      </c>
      <c r="AH68" s="6" t="s">
        <v>2467</v>
      </c>
      <c r="AI68" s="6" t="s">
        <v>2466</v>
      </c>
      <c r="AJ68" s="17">
        <v>0</v>
      </c>
      <c r="AK68" s="17" t="s">
        <v>183</v>
      </c>
      <c r="AL68" s="17" t="s">
        <v>183</v>
      </c>
      <c r="AM68" s="17" t="s">
        <v>183</v>
      </c>
      <c r="AN68" s="6"/>
      <c r="AO68" s="20"/>
      <c r="AP68" s="6"/>
      <c r="AQ68" s="6"/>
      <c r="AR68" s="17">
        <v>0</v>
      </c>
      <c r="AS68" s="325" t="s">
        <v>183</v>
      </c>
      <c r="AT68" s="325" t="s">
        <v>183</v>
      </c>
      <c r="AU68" s="325" t="s">
        <v>183</v>
      </c>
      <c r="AV68" s="24">
        <v>0</v>
      </c>
      <c r="AW68" s="28" t="s">
        <v>171</v>
      </c>
      <c r="AX68" s="24" t="s">
        <v>2465</v>
      </c>
      <c r="AY68" s="360" t="s">
        <v>2468</v>
      </c>
    </row>
    <row r="69" spans="1:52" ht="76.5" x14ac:dyDescent="0.25">
      <c r="A69" s="2">
        <v>53</v>
      </c>
      <c r="B69" s="6" t="s">
        <v>2311</v>
      </c>
      <c r="C69" s="6" t="s">
        <v>944</v>
      </c>
      <c r="D69" s="23" t="s">
        <v>100</v>
      </c>
      <c r="E69" s="23" t="s">
        <v>72</v>
      </c>
      <c r="F69" s="23" t="s">
        <v>73</v>
      </c>
      <c r="G69" s="23" t="s">
        <v>74</v>
      </c>
      <c r="H69" s="23" t="s">
        <v>75</v>
      </c>
      <c r="I69" s="23" t="s">
        <v>288</v>
      </c>
      <c r="J69" s="26" t="s">
        <v>2065</v>
      </c>
      <c r="K69" s="26" t="s">
        <v>1005</v>
      </c>
      <c r="L69" s="17">
        <v>0</v>
      </c>
      <c r="M69" s="26" t="s">
        <v>1007</v>
      </c>
      <c r="N69" s="26" t="s">
        <v>1008</v>
      </c>
      <c r="O69" s="17">
        <v>0</v>
      </c>
      <c r="P69" s="17">
        <v>0</v>
      </c>
      <c r="Q69" s="17">
        <v>1</v>
      </c>
      <c r="R69" s="17">
        <v>0</v>
      </c>
      <c r="S69" s="17">
        <v>1</v>
      </c>
      <c r="T69" s="17">
        <v>0</v>
      </c>
      <c r="U69" s="6" t="s">
        <v>183</v>
      </c>
      <c r="V69" s="17" t="s">
        <v>183</v>
      </c>
      <c r="W69" s="17" t="s">
        <v>183</v>
      </c>
      <c r="X69" s="17">
        <v>0</v>
      </c>
      <c r="Y69" s="14" t="str">
        <f t="shared" si="4"/>
        <v>Actividad no programada en la vigencia 2024</v>
      </c>
      <c r="Z69" s="23" t="s">
        <v>2469</v>
      </c>
      <c r="AA69" s="6" t="s">
        <v>2470</v>
      </c>
      <c r="AB69" s="17">
        <v>0</v>
      </c>
      <c r="AC69" s="17" t="s">
        <v>183</v>
      </c>
      <c r="AD69" s="17" t="s">
        <v>183</v>
      </c>
      <c r="AE69" s="17" t="s">
        <v>183</v>
      </c>
      <c r="AF69" s="6">
        <v>0</v>
      </c>
      <c r="AG69" s="32">
        <v>0</v>
      </c>
      <c r="AH69" s="34" t="s">
        <v>2469</v>
      </c>
      <c r="AI69" s="6" t="s">
        <v>2466</v>
      </c>
      <c r="AJ69" s="17">
        <v>0</v>
      </c>
      <c r="AK69" s="17" t="s">
        <v>183</v>
      </c>
      <c r="AL69" s="17" t="s">
        <v>183</v>
      </c>
      <c r="AM69" s="17" t="s">
        <v>183</v>
      </c>
      <c r="AN69" s="6"/>
      <c r="AO69" s="32"/>
      <c r="AP69" s="34"/>
      <c r="AQ69" s="6"/>
      <c r="AR69" s="17">
        <v>0</v>
      </c>
      <c r="AS69" s="325" t="s">
        <v>183</v>
      </c>
      <c r="AT69" s="325" t="s">
        <v>183</v>
      </c>
      <c r="AU69" s="325" t="s">
        <v>183</v>
      </c>
      <c r="AV69" s="24">
        <v>0</v>
      </c>
      <c r="AW69" s="117" t="s">
        <v>171</v>
      </c>
      <c r="AX69" s="82" t="s">
        <v>2471</v>
      </c>
      <c r="AY69" s="24" t="s">
        <v>2472</v>
      </c>
    </row>
    <row r="70" spans="1:52" ht="140.25" x14ac:dyDescent="0.25">
      <c r="A70" s="2">
        <v>54</v>
      </c>
      <c r="B70" s="6" t="s">
        <v>2311</v>
      </c>
      <c r="C70" s="6" t="s">
        <v>944</v>
      </c>
      <c r="D70" s="23" t="s">
        <v>100</v>
      </c>
      <c r="E70" s="23" t="s">
        <v>72</v>
      </c>
      <c r="F70" s="23" t="s">
        <v>73</v>
      </c>
      <c r="G70" s="23" t="s">
        <v>74</v>
      </c>
      <c r="H70" s="23" t="s">
        <v>75</v>
      </c>
      <c r="I70" s="23" t="s">
        <v>632</v>
      </c>
      <c r="J70" s="26" t="s">
        <v>2065</v>
      </c>
      <c r="K70" s="26" t="s">
        <v>1017</v>
      </c>
      <c r="L70" s="17">
        <v>0</v>
      </c>
      <c r="M70" s="26" t="s">
        <v>1019</v>
      </c>
      <c r="N70" s="26" t="s">
        <v>1020</v>
      </c>
      <c r="O70" s="17">
        <v>0</v>
      </c>
      <c r="P70" s="17">
        <v>1</v>
      </c>
      <c r="Q70" s="17">
        <v>0</v>
      </c>
      <c r="R70" s="17">
        <v>0</v>
      </c>
      <c r="S70" s="17">
        <v>1</v>
      </c>
      <c r="T70" s="17">
        <v>0</v>
      </c>
      <c r="U70" s="6" t="s">
        <v>183</v>
      </c>
      <c r="V70" s="17" t="s">
        <v>183</v>
      </c>
      <c r="W70" s="17" t="s">
        <v>183</v>
      </c>
      <c r="X70" s="6">
        <v>0</v>
      </c>
      <c r="Y70" s="14" t="str">
        <f t="shared" si="4"/>
        <v>No aplica</v>
      </c>
      <c r="Z70" s="23" t="s">
        <v>2473</v>
      </c>
      <c r="AA70" s="6" t="s">
        <v>2474</v>
      </c>
      <c r="AB70" s="17">
        <v>0</v>
      </c>
      <c r="AC70" s="17" t="s">
        <v>183</v>
      </c>
      <c r="AD70" s="17" t="s">
        <v>183</v>
      </c>
      <c r="AE70" s="17" t="s">
        <v>183</v>
      </c>
      <c r="AF70" s="6">
        <v>0</v>
      </c>
      <c r="AG70" s="20">
        <v>0</v>
      </c>
      <c r="AH70" s="34" t="s">
        <v>2475</v>
      </c>
      <c r="AI70" s="6" t="s">
        <v>2476</v>
      </c>
      <c r="AJ70" s="17">
        <v>0</v>
      </c>
      <c r="AK70" s="17" t="s">
        <v>183</v>
      </c>
      <c r="AL70" s="17" t="s">
        <v>183</v>
      </c>
      <c r="AM70" s="17" t="s">
        <v>183</v>
      </c>
      <c r="AN70" s="6"/>
      <c r="AO70" s="20"/>
      <c r="AP70" s="34"/>
      <c r="AQ70" s="6"/>
      <c r="AR70" s="17">
        <v>0</v>
      </c>
      <c r="AS70" s="325" t="s">
        <v>183</v>
      </c>
      <c r="AT70" s="325" t="s">
        <v>183</v>
      </c>
      <c r="AU70" s="325" t="s">
        <v>183</v>
      </c>
      <c r="AV70" s="24">
        <v>1</v>
      </c>
      <c r="AW70" s="28">
        <v>1</v>
      </c>
      <c r="AX70" s="82" t="s">
        <v>2477</v>
      </c>
      <c r="AY70" s="24" t="s">
        <v>2478</v>
      </c>
    </row>
    <row r="71" spans="1:52" ht="409.5" x14ac:dyDescent="0.25">
      <c r="A71" s="2">
        <v>55</v>
      </c>
      <c r="B71" s="6" t="s">
        <v>2311</v>
      </c>
      <c r="C71" s="6" t="s">
        <v>944</v>
      </c>
      <c r="D71" s="23" t="s">
        <v>100</v>
      </c>
      <c r="E71" s="23" t="s">
        <v>72</v>
      </c>
      <c r="F71" s="23" t="s">
        <v>73</v>
      </c>
      <c r="G71" s="23" t="s">
        <v>74</v>
      </c>
      <c r="H71" s="23" t="s">
        <v>75</v>
      </c>
      <c r="I71" s="23" t="s">
        <v>101</v>
      </c>
      <c r="J71" s="26" t="s">
        <v>2065</v>
      </c>
      <c r="K71" s="26" t="s">
        <v>1028</v>
      </c>
      <c r="L71" s="17">
        <v>0</v>
      </c>
      <c r="M71" s="26" t="s">
        <v>1030</v>
      </c>
      <c r="N71" s="26" t="s">
        <v>1031</v>
      </c>
      <c r="O71" s="146">
        <v>0.1</v>
      </c>
      <c r="P71" s="146">
        <v>0.4</v>
      </c>
      <c r="Q71" s="146">
        <v>0.7</v>
      </c>
      <c r="R71" s="146">
        <v>1</v>
      </c>
      <c r="S71" s="146">
        <v>1</v>
      </c>
      <c r="T71" s="364">
        <v>0</v>
      </c>
      <c r="U71" s="14" t="s">
        <v>183</v>
      </c>
      <c r="V71" s="146" t="s">
        <v>183</v>
      </c>
      <c r="W71" s="146" t="s">
        <v>183</v>
      </c>
      <c r="X71" s="8">
        <v>0.05</v>
      </c>
      <c r="Y71" s="14">
        <f t="shared" si="4"/>
        <v>0.125</v>
      </c>
      <c r="Z71" s="23" t="s">
        <v>2479</v>
      </c>
      <c r="AA71" s="6" t="s">
        <v>2480</v>
      </c>
      <c r="AB71" s="17">
        <v>0</v>
      </c>
      <c r="AC71" s="17" t="s">
        <v>183</v>
      </c>
      <c r="AD71" s="17" t="s">
        <v>183</v>
      </c>
      <c r="AE71" s="17" t="s">
        <v>183</v>
      </c>
      <c r="AF71" s="20">
        <v>0.4</v>
      </c>
      <c r="AG71" s="20">
        <v>0.6</v>
      </c>
      <c r="AH71" s="34" t="s">
        <v>2481</v>
      </c>
      <c r="AI71" s="6" t="s">
        <v>2482</v>
      </c>
      <c r="AJ71" s="17">
        <v>0</v>
      </c>
      <c r="AK71" s="17" t="s">
        <v>183</v>
      </c>
      <c r="AL71" s="17" t="s">
        <v>183</v>
      </c>
      <c r="AM71" s="17" t="s">
        <v>183</v>
      </c>
      <c r="AN71" s="20"/>
      <c r="AO71" s="20"/>
      <c r="AP71" s="6"/>
      <c r="AQ71" s="6"/>
      <c r="AR71" s="17">
        <v>0</v>
      </c>
      <c r="AS71" s="325" t="s">
        <v>183</v>
      </c>
      <c r="AT71" s="325" t="s">
        <v>183</v>
      </c>
      <c r="AU71" s="325" t="s">
        <v>183</v>
      </c>
      <c r="AV71" s="28">
        <v>0.4</v>
      </c>
      <c r="AW71" s="28">
        <v>1</v>
      </c>
      <c r="AX71" s="24" t="s">
        <v>2483</v>
      </c>
      <c r="AY71" s="24" t="s">
        <v>2484</v>
      </c>
    </row>
    <row r="72" spans="1:52" ht="409.5" x14ac:dyDescent="0.25">
      <c r="A72" s="2">
        <v>56</v>
      </c>
      <c r="B72" s="6" t="s">
        <v>2311</v>
      </c>
      <c r="C72" s="6" t="s">
        <v>944</v>
      </c>
      <c r="D72" s="23" t="s">
        <v>100</v>
      </c>
      <c r="E72" s="23" t="s">
        <v>72</v>
      </c>
      <c r="F72" s="23" t="s">
        <v>73</v>
      </c>
      <c r="G72" s="23" t="s">
        <v>74</v>
      </c>
      <c r="H72" s="23" t="s">
        <v>75</v>
      </c>
      <c r="I72" s="23" t="s">
        <v>1040</v>
      </c>
      <c r="J72" s="26" t="s">
        <v>2065</v>
      </c>
      <c r="K72" s="26" t="s">
        <v>1041</v>
      </c>
      <c r="L72" s="17">
        <v>0</v>
      </c>
      <c r="M72" s="26" t="s">
        <v>1043</v>
      </c>
      <c r="N72" s="26" t="s">
        <v>1031</v>
      </c>
      <c r="O72" s="8">
        <v>0.1</v>
      </c>
      <c r="P72" s="8">
        <v>0.5</v>
      </c>
      <c r="Q72" s="8">
        <v>0.75</v>
      </c>
      <c r="R72" s="8">
        <v>1</v>
      </c>
      <c r="S72" s="146">
        <v>1</v>
      </c>
      <c r="T72" s="364">
        <v>0</v>
      </c>
      <c r="U72" s="14" t="s">
        <v>183</v>
      </c>
      <c r="V72" s="146" t="s">
        <v>183</v>
      </c>
      <c r="W72" s="146" t="s">
        <v>183</v>
      </c>
      <c r="X72" s="8">
        <v>0.05</v>
      </c>
      <c r="Y72" s="14">
        <f t="shared" si="4"/>
        <v>0.1</v>
      </c>
      <c r="Z72" s="23" t="s">
        <v>2479</v>
      </c>
      <c r="AA72" s="6" t="s">
        <v>2485</v>
      </c>
      <c r="AB72" s="17">
        <v>0</v>
      </c>
      <c r="AC72" s="17" t="s">
        <v>183</v>
      </c>
      <c r="AD72" s="17" t="s">
        <v>183</v>
      </c>
      <c r="AE72" s="17" t="s">
        <v>183</v>
      </c>
      <c r="AF72" s="20">
        <v>0.3</v>
      </c>
      <c r="AG72" s="14">
        <v>0.6</v>
      </c>
      <c r="AH72" s="34" t="s">
        <v>2486</v>
      </c>
      <c r="AI72" s="6" t="s">
        <v>2487</v>
      </c>
      <c r="AJ72" s="365">
        <v>0</v>
      </c>
      <c r="AK72" s="365" t="s">
        <v>183</v>
      </c>
      <c r="AL72" s="365" t="s">
        <v>183</v>
      </c>
      <c r="AM72" s="365" t="s">
        <v>183</v>
      </c>
      <c r="AN72" s="366"/>
      <c r="AO72" s="367"/>
      <c r="AP72" s="6"/>
      <c r="AQ72" s="6"/>
      <c r="AR72" s="365">
        <v>0</v>
      </c>
      <c r="AS72" s="368" t="s">
        <v>183</v>
      </c>
      <c r="AT72" s="368" t="s">
        <v>183</v>
      </c>
      <c r="AU72" s="368" t="s">
        <v>183</v>
      </c>
      <c r="AV72" s="369">
        <v>0.5</v>
      </c>
      <c r="AW72" s="370">
        <v>1</v>
      </c>
      <c r="AX72" s="24" t="s">
        <v>2488</v>
      </c>
      <c r="AY72" s="24" t="s">
        <v>2489</v>
      </c>
    </row>
    <row r="73" spans="1:52" ht="127.5" x14ac:dyDescent="0.25">
      <c r="A73" s="2">
        <v>57</v>
      </c>
      <c r="B73" s="6" t="s">
        <v>2311</v>
      </c>
      <c r="C73" s="6" t="s">
        <v>944</v>
      </c>
      <c r="D73" s="23" t="s">
        <v>100</v>
      </c>
      <c r="E73" s="23" t="s">
        <v>72</v>
      </c>
      <c r="F73" s="23" t="s">
        <v>73</v>
      </c>
      <c r="G73" s="23" t="s">
        <v>74</v>
      </c>
      <c r="H73" s="23" t="s">
        <v>777</v>
      </c>
      <c r="I73" s="23" t="s">
        <v>778</v>
      </c>
      <c r="J73" s="26" t="s">
        <v>2350</v>
      </c>
      <c r="K73" s="26" t="s">
        <v>1052</v>
      </c>
      <c r="L73" s="17">
        <v>0</v>
      </c>
      <c r="M73" s="26" t="s">
        <v>1054</v>
      </c>
      <c r="N73" s="26" t="s">
        <v>1055</v>
      </c>
      <c r="O73" s="17">
        <v>0</v>
      </c>
      <c r="P73" s="17">
        <v>1</v>
      </c>
      <c r="Q73" s="17">
        <v>0</v>
      </c>
      <c r="R73" s="17">
        <v>0</v>
      </c>
      <c r="S73" s="364">
        <v>1</v>
      </c>
      <c r="T73" s="364">
        <v>0</v>
      </c>
      <c r="U73" s="371" t="s">
        <v>183</v>
      </c>
      <c r="V73" s="364" t="s">
        <v>183</v>
      </c>
      <c r="W73" s="364" t="s">
        <v>183</v>
      </c>
      <c r="X73" s="17">
        <v>0</v>
      </c>
      <c r="Y73" s="14">
        <v>0</v>
      </c>
      <c r="Z73" s="23" t="s">
        <v>2490</v>
      </c>
      <c r="AA73" s="6" t="s">
        <v>2491</v>
      </c>
      <c r="AB73" s="17">
        <v>0</v>
      </c>
      <c r="AC73" s="17" t="s">
        <v>183</v>
      </c>
      <c r="AD73" s="17" t="s">
        <v>183</v>
      </c>
      <c r="AE73" s="17" t="s">
        <v>183</v>
      </c>
      <c r="AF73" s="6">
        <v>0.1</v>
      </c>
      <c r="AG73" s="20">
        <v>0.1</v>
      </c>
      <c r="AH73" s="6" t="s">
        <v>2492</v>
      </c>
      <c r="AI73" s="6" t="s">
        <v>2487</v>
      </c>
      <c r="AJ73" s="17">
        <v>0</v>
      </c>
      <c r="AK73" s="17" t="s">
        <v>183</v>
      </c>
      <c r="AL73" s="17" t="s">
        <v>183</v>
      </c>
      <c r="AM73" s="17" t="s">
        <v>183</v>
      </c>
      <c r="AN73" s="6"/>
      <c r="AO73" s="20"/>
      <c r="AP73" s="6"/>
      <c r="AQ73" s="6"/>
      <c r="AR73" s="17">
        <v>0</v>
      </c>
      <c r="AS73" s="325" t="s">
        <v>183</v>
      </c>
      <c r="AT73" s="325" t="s">
        <v>183</v>
      </c>
      <c r="AU73" s="325" t="s">
        <v>183</v>
      </c>
      <c r="AV73" s="24">
        <v>1</v>
      </c>
      <c r="AW73" s="28">
        <v>1</v>
      </c>
      <c r="AX73" s="24" t="s">
        <v>2493</v>
      </c>
      <c r="AY73" s="24" t="s">
        <v>2494</v>
      </c>
      <c r="AZ73" s="213" t="s">
        <v>2495</v>
      </c>
    </row>
    <row r="74" spans="1:52" ht="76.5" x14ac:dyDescent="0.25">
      <c r="A74" s="2">
        <v>58</v>
      </c>
      <c r="B74" s="6" t="s">
        <v>2311</v>
      </c>
      <c r="C74" s="6" t="s">
        <v>1064</v>
      </c>
      <c r="D74" s="23" t="s">
        <v>100</v>
      </c>
      <c r="E74" s="23" t="s">
        <v>72</v>
      </c>
      <c r="F74" s="23" t="s">
        <v>73</v>
      </c>
      <c r="G74" s="23" t="s">
        <v>74</v>
      </c>
      <c r="H74" s="23" t="s">
        <v>75</v>
      </c>
      <c r="I74" s="23" t="s">
        <v>288</v>
      </c>
      <c r="J74" s="26" t="s">
        <v>2057</v>
      </c>
      <c r="K74" s="26" t="s">
        <v>1067</v>
      </c>
      <c r="L74" s="6">
        <v>1</v>
      </c>
      <c r="M74" s="4" t="s">
        <v>2496</v>
      </c>
      <c r="N74" s="4" t="s">
        <v>757</v>
      </c>
      <c r="O74" s="6">
        <v>0</v>
      </c>
      <c r="P74" s="6">
        <v>1</v>
      </c>
      <c r="Q74" s="17">
        <v>0</v>
      </c>
      <c r="R74" s="6">
        <v>0</v>
      </c>
      <c r="S74" s="6">
        <v>1</v>
      </c>
      <c r="T74" s="6">
        <v>0</v>
      </c>
      <c r="U74" s="6" t="s">
        <v>183</v>
      </c>
      <c r="V74" s="6" t="s">
        <v>183</v>
      </c>
      <c r="W74" s="6" t="s">
        <v>183</v>
      </c>
      <c r="X74" s="17">
        <v>0</v>
      </c>
      <c r="Y74" s="14">
        <v>0</v>
      </c>
      <c r="Z74" s="23"/>
      <c r="AA74" s="23" t="s">
        <v>2497</v>
      </c>
      <c r="AB74" s="17">
        <v>0</v>
      </c>
      <c r="AC74" s="17" t="s">
        <v>183</v>
      </c>
      <c r="AD74" s="17" t="s">
        <v>183</v>
      </c>
      <c r="AE74" s="17" t="s">
        <v>183</v>
      </c>
      <c r="AF74" s="323" t="s">
        <v>2498</v>
      </c>
      <c r="AG74" s="20">
        <v>0.3</v>
      </c>
      <c r="AH74" s="6" t="s">
        <v>2499</v>
      </c>
      <c r="AI74" s="6" t="s">
        <v>2500</v>
      </c>
      <c r="AJ74" s="17">
        <v>0</v>
      </c>
      <c r="AK74" s="17" t="s">
        <v>183</v>
      </c>
      <c r="AL74" s="17" t="s">
        <v>183</v>
      </c>
      <c r="AM74" s="17" t="s">
        <v>183</v>
      </c>
      <c r="AN74" s="323">
        <v>0</v>
      </c>
      <c r="AO74" s="20"/>
      <c r="AP74" s="6"/>
      <c r="AQ74" s="6"/>
      <c r="AR74" s="17">
        <v>0</v>
      </c>
      <c r="AS74" s="325" t="s">
        <v>183</v>
      </c>
      <c r="AT74" s="325" t="s">
        <v>183</v>
      </c>
      <c r="AU74" s="325" t="s">
        <v>183</v>
      </c>
      <c r="AV74" s="372">
        <v>1</v>
      </c>
      <c r="AW74" s="28">
        <v>0.4</v>
      </c>
      <c r="AX74" s="24" t="s">
        <v>2501</v>
      </c>
      <c r="AY74" s="24" t="s">
        <v>2502</v>
      </c>
    </row>
    <row r="75" spans="1:52" ht="191.25" x14ac:dyDescent="0.25">
      <c r="A75" s="2">
        <v>59</v>
      </c>
      <c r="B75" s="6" t="s">
        <v>2311</v>
      </c>
      <c r="C75" s="6" t="s">
        <v>1064</v>
      </c>
      <c r="D75" s="23" t="s">
        <v>100</v>
      </c>
      <c r="E75" s="23" t="s">
        <v>72</v>
      </c>
      <c r="F75" s="23" t="s">
        <v>73</v>
      </c>
      <c r="G75" s="23" t="s">
        <v>74</v>
      </c>
      <c r="H75" s="23" t="s">
        <v>75</v>
      </c>
      <c r="I75" s="23" t="s">
        <v>724</v>
      </c>
      <c r="J75" s="26" t="s">
        <v>2057</v>
      </c>
      <c r="K75" s="26" t="s">
        <v>1083</v>
      </c>
      <c r="L75" s="6">
        <v>2</v>
      </c>
      <c r="M75" s="23" t="s">
        <v>2503</v>
      </c>
      <c r="N75" s="23" t="s">
        <v>2504</v>
      </c>
      <c r="O75" s="20">
        <v>1</v>
      </c>
      <c r="P75" s="20">
        <v>1</v>
      </c>
      <c r="Q75" s="20">
        <v>1</v>
      </c>
      <c r="R75" s="20">
        <v>1</v>
      </c>
      <c r="S75" s="20">
        <v>1</v>
      </c>
      <c r="T75" s="20">
        <v>1</v>
      </c>
      <c r="U75" s="20" t="s">
        <v>2505</v>
      </c>
      <c r="V75" s="20">
        <v>0.31</v>
      </c>
      <c r="W75" s="20" t="s">
        <v>2506</v>
      </c>
      <c r="X75" s="13">
        <v>0.125</v>
      </c>
      <c r="Y75" s="14">
        <f>IF(P75=0,"Actividad no programada en la vigencia 2024",IF(X75=0,"No aplica",IFERROR(X75/P75,"No aplica")))</f>
        <v>0.125</v>
      </c>
      <c r="Z75" s="23" t="s">
        <v>2507</v>
      </c>
      <c r="AA75" s="20" t="s">
        <v>2508</v>
      </c>
      <c r="AB75" s="8">
        <v>1</v>
      </c>
      <c r="AC75" s="373"/>
      <c r="AD75" s="373"/>
      <c r="AE75" s="6" t="s">
        <v>2509</v>
      </c>
      <c r="AF75" s="20">
        <v>0.25</v>
      </c>
      <c r="AG75" s="20">
        <v>0.38</v>
      </c>
      <c r="AH75" s="6" t="s">
        <v>2510</v>
      </c>
      <c r="AI75" s="6" t="s">
        <v>2511</v>
      </c>
      <c r="AJ75" s="8">
        <v>1</v>
      </c>
      <c r="AK75" s="373"/>
      <c r="AL75" s="373"/>
      <c r="AM75" s="6"/>
      <c r="AN75" s="20">
        <v>0</v>
      </c>
      <c r="AO75" s="20"/>
      <c r="AP75" s="6"/>
      <c r="AQ75" s="6"/>
      <c r="AR75" s="8">
        <v>1</v>
      </c>
      <c r="AS75" s="374" t="s">
        <v>171</v>
      </c>
      <c r="AT75" s="374" t="s">
        <v>171</v>
      </c>
      <c r="AU75" s="24" t="s">
        <v>171</v>
      </c>
      <c r="AV75" s="28">
        <v>0.8</v>
      </c>
      <c r="AW75" s="28">
        <v>0.8</v>
      </c>
      <c r="AX75" s="24" t="s">
        <v>2512</v>
      </c>
      <c r="AY75" s="24" t="s">
        <v>2513</v>
      </c>
    </row>
    <row r="76" spans="1:52" ht="369.75" x14ac:dyDescent="0.25">
      <c r="A76" s="2">
        <v>60</v>
      </c>
      <c r="B76" s="6" t="s">
        <v>2311</v>
      </c>
      <c r="C76" s="6" t="s">
        <v>1064</v>
      </c>
      <c r="D76" s="23" t="s">
        <v>100</v>
      </c>
      <c r="E76" s="23" t="s">
        <v>72</v>
      </c>
      <c r="F76" s="23" t="s">
        <v>73</v>
      </c>
      <c r="G76" s="23" t="s">
        <v>74</v>
      </c>
      <c r="H76" s="23" t="s">
        <v>75</v>
      </c>
      <c r="I76" s="23" t="s">
        <v>288</v>
      </c>
      <c r="J76" s="26" t="s">
        <v>2057</v>
      </c>
      <c r="K76" s="26" t="s">
        <v>2514</v>
      </c>
      <c r="L76" s="6" t="s">
        <v>2515</v>
      </c>
      <c r="M76" s="4" t="s">
        <v>2516</v>
      </c>
      <c r="N76" s="4" t="s">
        <v>2517</v>
      </c>
      <c r="O76" s="6">
        <v>0</v>
      </c>
      <c r="P76" s="20">
        <v>1</v>
      </c>
      <c r="Q76" s="20">
        <v>1</v>
      </c>
      <c r="R76" s="20">
        <v>1</v>
      </c>
      <c r="S76" s="20">
        <v>1</v>
      </c>
      <c r="T76" s="6">
        <v>0</v>
      </c>
      <c r="U76" s="6" t="s">
        <v>183</v>
      </c>
      <c r="V76" s="6" t="s">
        <v>183</v>
      </c>
      <c r="W76" s="6" t="s">
        <v>183</v>
      </c>
      <c r="X76" s="8">
        <v>0.25</v>
      </c>
      <c r="Y76" s="14">
        <f>IF(P76=0,"Actividad no programada en la vigencia 2024",IF(X76=0,"No aplica",IFERROR(X76/P76,"No aplica")))</f>
        <v>0.25</v>
      </c>
      <c r="Z76" s="23" t="s">
        <v>2518</v>
      </c>
      <c r="AA76" s="20" t="s">
        <v>2519</v>
      </c>
      <c r="AB76" s="17">
        <v>0</v>
      </c>
      <c r="AC76" s="17" t="s">
        <v>183</v>
      </c>
      <c r="AD76" s="17" t="s">
        <v>183</v>
      </c>
      <c r="AE76" s="17" t="s">
        <v>183</v>
      </c>
      <c r="AF76" s="20">
        <v>0.6</v>
      </c>
      <c r="AG76" s="20">
        <v>0.6</v>
      </c>
      <c r="AH76" s="6" t="s">
        <v>2520</v>
      </c>
      <c r="AI76" s="20" t="s">
        <v>2521</v>
      </c>
      <c r="AJ76" s="17">
        <v>0</v>
      </c>
      <c r="AK76" s="17" t="s">
        <v>183</v>
      </c>
      <c r="AL76" s="17" t="s">
        <v>183</v>
      </c>
      <c r="AM76" s="17" t="s">
        <v>183</v>
      </c>
      <c r="AN76" s="20">
        <v>0</v>
      </c>
      <c r="AO76" s="20"/>
      <c r="AP76" s="6"/>
      <c r="AQ76" s="20"/>
      <c r="AR76" s="17">
        <v>0</v>
      </c>
      <c r="AS76" s="325" t="s">
        <v>183</v>
      </c>
      <c r="AT76" s="325" t="s">
        <v>183</v>
      </c>
      <c r="AU76" s="325" t="s">
        <v>183</v>
      </c>
      <c r="AV76" s="28">
        <v>1</v>
      </c>
      <c r="AW76" s="28">
        <v>1</v>
      </c>
      <c r="AX76" s="24" t="s">
        <v>2522</v>
      </c>
      <c r="AY76" s="28" t="s">
        <v>2523</v>
      </c>
      <c r="AZ76" s="213" t="s">
        <v>2524</v>
      </c>
    </row>
    <row r="77" spans="1:52" ht="409.5" x14ac:dyDescent="0.25">
      <c r="A77" s="2">
        <v>61</v>
      </c>
      <c r="B77" s="6" t="s">
        <v>2311</v>
      </c>
      <c r="C77" s="6" t="s">
        <v>1064</v>
      </c>
      <c r="D77" s="23" t="s">
        <v>100</v>
      </c>
      <c r="E77" s="23" t="s">
        <v>72</v>
      </c>
      <c r="F77" s="23" t="s">
        <v>73</v>
      </c>
      <c r="G77" s="23" t="s">
        <v>74</v>
      </c>
      <c r="H77" s="23" t="s">
        <v>75</v>
      </c>
      <c r="I77" s="23" t="s">
        <v>226</v>
      </c>
      <c r="J77" s="26" t="s">
        <v>1112</v>
      </c>
      <c r="K77" s="26" t="s">
        <v>1113</v>
      </c>
      <c r="L77" s="20" t="s">
        <v>2525</v>
      </c>
      <c r="M77" s="4" t="s">
        <v>2526</v>
      </c>
      <c r="N77" s="4" t="s">
        <v>2527</v>
      </c>
      <c r="O77" s="6">
        <v>0</v>
      </c>
      <c r="P77" s="6">
        <v>1</v>
      </c>
      <c r="Q77" s="6">
        <v>2</v>
      </c>
      <c r="R77" s="6">
        <v>1</v>
      </c>
      <c r="S77" s="6">
        <v>4</v>
      </c>
      <c r="T77" s="6">
        <v>0</v>
      </c>
      <c r="U77" s="6" t="s">
        <v>183</v>
      </c>
      <c r="V77" s="6" t="s">
        <v>183</v>
      </c>
      <c r="W77" s="6" t="s">
        <v>183</v>
      </c>
      <c r="X77" s="17">
        <v>0.65</v>
      </c>
      <c r="Y77" s="14">
        <f>IF(P77=0,"Actividad no programada en la vigencia 2024",IF(X77=0,"No aplica",IFERROR(X77/P77,"No aplica")))</f>
        <v>0.65</v>
      </c>
      <c r="Z77" s="23" t="s">
        <v>2528</v>
      </c>
      <c r="AA77" s="20" t="s">
        <v>2529</v>
      </c>
      <c r="AB77" s="17">
        <v>0</v>
      </c>
      <c r="AC77" s="17" t="s">
        <v>183</v>
      </c>
      <c r="AD77" s="17" t="s">
        <v>183</v>
      </c>
      <c r="AE77" s="17" t="s">
        <v>183</v>
      </c>
      <c r="AF77" s="6" t="s">
        <v>2530</v>
      </c>
      <c r="AG77" s="20">
        <v>0.8</v>
      </c>
      <c r="AH77" s="6" t="s">
        <v>2531</v>
      </c>
      <c r="AI77" s="20" t="s">
        <v>2532</v>
      </c>
      <c r="AJ77" s="17">
        <v>0</v>
      </c>
      <c r="AK77" s="17" t="s">
        <v>183</v>
      </c>
      <c r="AL77" s="17" t="s">
        <v>183</v>
      </c>
      <c r="AM77" s="17" t="s">
        <v>183</v>
      </c>
      <c r="AN77" s="6">
        <v>0</v>
      </c>
      <c r="AO77" s="20"/>
      <c r="AP77" s="375" t="s">
        <v>2533</v>
      </c>
      <c r="AQ77" s="20"/>
      <c r="AR77" s="17">
        <v>0</v>
      </c>
      <c r="AS77" s="325" t="s">
        <v>183</v>
      </c>
      <c r="AT77" s="325" t="s">
        <v>183</v>
      </c>
      <c r="AU77" s="325" t="s">
        <v>183</v>
      </c>
      <c r="AV77" s="24">
        <v>1</v>
      </c>
      <c r="AW77" s="28">
        <v>1</v>
      </c>
      <c r="AX77" s="376" t="s">
        <v>2534</v>
      </c>
      <c r="AY77" s="28" t="s">
        <v>2523</v>
      </c>
    </row>
    <row r="78" spans="1:52" ht="409.5" x14ac:dyDescent="0.25">
      <c r="A78" s="2">
        <v>62</v>
      </c>
      <c r="B78" s="6" t="s">
        <v>2311</v>
      </c>
      <c r="C78" s="6" t="s">
        <v>1064</v>
      </c>
      <c r="D78" s="23" t="s">
        <v>100</v>
      </c>
      <c r="E78" s="23" t="s">
        <v>72</v>
      </c>
      <c r="F78" s="23" t="s">
        <v>73</v>
      </c>
      <c r="G78" s="23" t="s">
        <v>74</v>
      </c>
      <c r="H78" s="23" t="s">
        <v>75</v>
      </c>
      <c r="I78" s="23" t="s">
        <v>288</v>
      </c>
      <c r="J78" s="26" t="s">
        <v>2057</v>
      </c>
      <c r="K78" s="26" t="s">
        <v>2535</v>
      </c>
      <c r="L78" s="6" t="s">
        <v>2536</v>
      </c>
      <c r="M78" s="4" t="s">
        <v>1129</v>
      </c>
      <c r="N78" s="6" t="s">
        <v>2537</v>
      </c>
      <c r="O78" s="20">
        <v>1</v>
      </c>
      <c r="P78" s="20">
        <v>1</v>
      </c>
      <c r="Q78" s="20">
        <v>1</v>
      </c>
      <c r="R78" s="20">
        <v>1</v>
      </c>
      <c r="S78" s="20">
        <v>1</v>
      </c>
      <c r="T78" s="20">
        <v>0.7</v>
      </c>
      <c r="U78" s="6">
        <v>0</v>
      </c>
      <c r="V78" s="20">
        <v>0</v>
      </c>
      <c r="W78" s="20" t="s">
        <v>2538</v>
      </c>
      <c r="X78" s="377">
        <v>0.25</v>
      </c>
      <c r="Y78" s="14">
        <v>0.25</v>
      </c>
      <c r="Z78" s="23" t="s">
        <v>2539</v>
      </c>
      <c r="AA78" s="20" t="s">
        <v>2540</v>
      </c>
      <c r="AB78" s="8">
        <v>0.7</v>
      </c>
      <c r="AC78" s="373"/>
      <c r="AD78" s="373"/>
      <c r="AE78" s="6" t="s">
        <v>2541</v>
      </c>
      <c r="AF78" s="357">
        <v>0.5</v>
      </c>
      <c r="AG78" s="20">
        <v>0.5</v>
      </c>
      <c r="AH78" s="6" t="s">
        <v>2542</v>
      </c>
      <c r="AI78" s="20" t="s">
        <v>2543</v>
      </c>
      <c r="AJ78" s="8">
        <v>0.7</v>
      </c>
      <c r="AK78" s="373"/>
      <c r="AL78" s="373"/>
      <c r="AM78" s="6"/>
      <c r="AN78" s="378">
        <v>0</v>
      </c>
      <c r="AO78" s="20"/>
      <c r="AP78" s="6"/>
      <c r="AQ78" s="20"/>
      <c r="AR78" s="8">
        <v>0.7</v>
      </c>
      <c r="AS78" s="374" t="s">
        <v>2544</v>
      </c>
      <c r="AT78" s="379">
        <v>1</v>
      </c>
      <c r="AU78" s="24"/>
      <c r="AV78" s="28">
        <v>1</v>
      </c>
      <c r="AW78" s="28">
        <v>1</v>
      </c>
      <c r="AX78" s="24" t="s">
        <v>2545</v>
      </c>
      <c r="AY78" s="28" t="s">
        <v>2523</v>
      </c>
      <c r="AZ78" s="213" t="s">
        <v>2546</v>
      </c>
    </row>
    <row r="79" spans="1:52" ht="408" x14ac:dyDescent="0.25">
      <c r="A79" s="2">
        <v>63</v>
      </c>
      <c r="B79" s="6" t="s">
        <v>2311</v>
      </c>
      <c r="C79" s="6" t="s">
        <v>1064</v>
      </c>
      <c r="D79" s="23" t="s">
        <v>100</v>
      </c>
      <c r="E79" s="23" t="s">
        <v>72</v>
      </c>
      <c r="F79" s="23" t="s">
        <v>73</v>
      </c>
      <c r="G79" s="23" t="s">
        <v>74</v>
      </c>
      <c r="H79" s="23" t="s">
        <v>75</v>
      </c>
      <c r="I79" s="23" t="s">
        <v>288</v>
      </c>
      <c r="J79" s="26" t="s">
        <v>2057</v>
      </c>
      <c r="K79" s="26" t="s">
        <v>1143</v>
      </c>
      <c r="L79" s="6" t="s">
        <v>2547</v>
      </c>
      <c r="M79" s="4" t="s">
        <v>2548</v>
      </c>
      <c r="N79" s="6" t="s">
        <v>2549</v>
      </c>
      <c r="O79" s="6" t="s">
        <v>2550</v>
      </c>
      <c r="P79" s="6" t="s">
        <v>2551</v>
      </c>
      <c r="Q79" s="6" t="s">
        <v>2552</v>
      </c>
      <c r="R79" s="6" t="s">
        <v>2553</v>
      </c>
      <c r="S79" s="6" t="s">
        <v>2554</v>
      </c>
      <c r="T79" s="20">
        <v>0.6</v>
      </c>
      <c r="U79" s="20">
        <v>0</v>
      </c>
      <c r="V79" s="20">
        <v>0</v>
      </c>
      <c r="W79" s="20" t="s">
        <v>2538</v>
      </c>
      <c r="X79" s="377">
        <v>0.15</v>
      </c>
      <c r="Y79" s="14">
        <v>0.15</v>
      </c>
      <c r="Z79" s="23" t="s">
        <v>2555</v>
      </c>
      <c r="AA79" s="20" t="s">
        <v>2540</v>
      </c>
      <c r="AB79" s="8">
        <v>0.6</v>
      </c>
      <c r="AC79" s="373"/>
      <c r="AD79" s="373"/>
      <c r="AE79" s="6" t="s">
        <v>2541</v>
      </c>
      <c r="AF79" s="357">
        <v>0.3</v>
      </c>
      <c r="AG79" s="20">
        <v>0.3</v>
      </c>
      <c r="AH79" s="6" t="s">
        <v>2556</v>
      </c>
      <c r="AI79" s="20" t="s">
        <v>2557</v>
      </c>
      <c r="AJ79" s="8">
        <v>0.6</v>
      </c>
      <c r="AK79" s="373"/>
      <c r="AL79" s="373"/>
      <c r="AM79" s="6"/>
      <c r="AN79" s="6">
        <v>0</v>
      </c>
      <c r="AO79" s="20"/>
      <c r="AP79" s="6"/>
      <c r="AQ79" s="20"/>
      <c r="AR79" s="8">
        <v>0.6</v>
      </c>
      <c r="AS79" s="374" t="s">
        <v>2558</v>
      </c>
      <c r="AT79" s="379">
        <v>1</v>
      </c>
      <c r="AU79" s="24"/>
      <c r="AV79" s="28">
        <v>1</v>
      </c>
      <c r="AW79" s="28">
        <v>1</v>
      </c>
      <c r="AX79" s="24" t="s">
        <v>2559</v>
      </c>
      <c r="AY79" s="28" t="s">
        <v>2523</v>
      </c>
      <c r="AZ79" s="213" t="s">
        <v>2560</v>
      </c>
    </row>
    <row r="80" spans="1:52" ht="409.5" x14ac:dyDescent="0.25">
      <c r="A80" s="2">
        <v>64</v>
      </c>
      <c r="B80" s="6" t="s">
        <v>2311</v>
      </c>
      <c r="C80" s="6" t="s">
        <v>1064</v>
      </c>
      <c r="D80" s="23" t="s">
        <v>100</v>
      </c>
      <c r="E80" s="23" t="s">
        <v>72</v>
      </c>
      <c r="F80" s="23" t="s">
        <v>73</v>
      </c>
      <c r="G80" s="23" t="s">
        <v>74</v>
      </c>
      <c r="H80" s="23" t="s">
        <v>75</v>
      </c>
      <c r="I80" s="23" t="s">
        <v>288</v>
      </c>
      <c r="J80" s="26" t="s">
        <v>2057</v>
      </c>
      <c r="K80" s="26" t="s">
        <v>1159</v>
      </c>
      <c r="L80" s="6" t="s">
        <v>2561</v>
      </c>
      <c r="M80" s="4" t="s">
        <v>2562</v>
      </c>
      <c r="N80" s="6" t="s">
        <v>2549</v>
      </c>
      <c r="O80" s="6" t="s">
        <v>2550</v>
      </c>
      <c r="P80" s="6" t="s">
        <v>2563</v>
      </c>
      <c r="Q80" s="6" t="s">
        <v>2564</v>
      </c>
      <c r="R80" s="6" t="s">
        <v>2565</v>
      </c>
      <c r="S80" s="6" t="s">
        <v>2566</v>
      </c>
      <c r="T80" s="6">
        <v>0</v>
      </c>
      <c r="U80" s="6" t="s">
        <v>183</v>
      </c>
      <c r="V80" s="6" t="s">
        <v>183</v>
      </c>
      <c r="W80" s="6" t="s">
        <v>183</v>
      </c>
      <c r="X80" s="377">
        <v>0</v>
      </c>
      <c r="Y80" s="14">
        <v>0</v>
      </c>
      <c r="Z80" s="23"/>
      <c r="AA80" s="23" t="s">
        <v>2497</v>
      </c>
      <c r="AB80" s="17">
        <v>0</v>
      </c>
      <c r="AC80" s="17" t="s">
        <v>183</v>
      </c>
      <c r="AD80" s="17" t="s">
        <v>183</v>
      </c>
      <c r="AE80" s="17" t="s">
        <v>183</v>
      </c>
      <c r="AF80" s="357">
        <v>0</v>
      </c>
      <c r="AG80" s="6"/>
      <c r="AH80" s="6" t="s">
        <v>2567</v>
      </c>
      <c r="AI80" s="6" t="s">
        <v>2568</v>
      </c>
      <c r="AJ80" s="17">
        <v>0</v>
      </c>
      <c r="AK80" s="17" t="s">
        <v>183</v>
      </c>
      <c r="AL80" s="17" t="s">
        <v>183</v>
      </c>
      <c r="AM80" s="17" t="s">
        <v>183</v>
      </c>
      <c r="AN80" s="357">
        <v>0</v>
      </c>
      <c r="AO80" s="6"/>
      <c r="AP80" s="6"/>
      <c r="AQ80" s="6"/>
      <c r="AR80" s="17">
        <v>0</v>
      </c>
      <c r="AS80" s="325" t="s">
        <v>183</v>
      </c>
      <c r="AT80" s="280">
        <v>0.3</v>
      </c>
      <c r="AU80" s="325" t="s">
        <v>183</v>
      </c>
      <c r="AV80" s="359">
        <v>0.2</v>
      </c>
      <c r="AW80" s="28">
        <v>0.5</v>
      </c>
      <c r="AX80" s="24" t="s">
        <v>2569</v>
      </c>
      <c r="AY80" s="24" t="s">
        <v>2570</v>
      </c>
      <c r="AZ80" s="213" t="s">
        <v>2560</v>
      </c>
    </row>
    <row r="81" spans="1:52" ht="165.75" x14ac:dyDescent="0.25">
      <c r="A81" s="2">
        <v>65</v>
      </c>
      <c r="B81" s="6" t="s">
        <v>2311</v>
      </c>
      <c r="C81" s="6" t="s">
        <v>1064</v>
      </c>
      <c r="D81" s="23" t="s">
        <v>100</v>
      </c>
      <c r="E81" s="23" t="s">
        <v>248</v>
      </c>
      <c r="F81" s="23" t="s">
        <v>73</v>
      </c>
      <c r="G81" s="23" t="s">
        <v>74</v>
      </c>
      <c r="H81" s="23" t="s">
        <v>75</v>
      </c>
      <c r="I81" s="23" t="s">
        <v>288</v>
      </c>
      <c r="J81" s="26" t="s">
        <v>2057</v>
      </c>
      <c r="K81" s="26" t="s">
        <v>1172</v>
      </c>
      <c r="L81" s="6">
        <v>0</v>
      </c>
      <c r="M81" s="23" t="s">
        <v>2571</v>
      </c>
      <c r="N81" s="4" t="s">
        <v>2572</v>
      </c>
      <c r="O81" s="6">
        <v>0.33</v>
      </c>
      <c r="P81" s="6">
        <v>0.33</v>
      </c>
      <c r="Q81" s="6">
        <v>0.34</v>
      </c>
      <c r="R81" s="6">
        <v>0</v>
      </c>
      <c r="S81" s="17">
        <v>1</v>
      </c>
      <c r="T81" s="17">
        <v>0</v>
      </c>
      <c r="U81" s="6" t="s">
        <v>183</v>
      </c>
      <c r="V81" s="17" t="s">
        <v>183</v>
      </c>
      <c r="W81" s="17" t="s">
        <v>183</v>
      </c>
      <c r="X81" s="377">
        <v>0</v>
      </c>
      <c r="Y81" s="14">
        <v>0</v>
      </c>
      <c r="Z81" s="23" t="s">
        <v>2573</v>
      </c>
      <c r="AA81" s="6" t="s">
        <v>2574</v>
      </c>
      <c r="AB81" s="17">
        <v>0</v>
      </c>
      <c r="AC81" s="17" t="s">
        <v>183</v>
      </c>
      <c r="AD81" s="17" t="s">
        <v>183</v>
      </c>
      <c r="AE81" s="17" t="s">
        <v>183</v>
      </c>
      <c r="AF81" s="357">
        <v>0</v>
      </c>
      <c r="AG81" s="6"/>
      <c r="AH81" s="6" t="s">
        <v>2575</v>
      </c>
      <c r="AI81" s="6" t="s">
        <v>2576</v>
      </c>
      <c r="AJ81" s="17">
        <v>0</v>
      </c>
      <c r="AK81" s="17" t="s">
        <v>183</v>
      </c>
      <c r="AL81" s="17" t="s">
        <v>183</v>
      </c>
      <c r="AM81" s="17" t="s">
        <v>183</v>
      </c>
      <c r="AN81" s="357">
        <v>0</v>
      </c>
      <c r="AO81" s="6"/>
      <c r="AP81" s="6"/>
      <c r="AQ81" s="6"/>
      <c r="AR81" s="17">
        <v>0</v>
      </c>
      <c r="AS81" s="325" t="s">
        <v>183</v>
      </c>
      <c r="AT81" s="325" t="s">
        <v>183</v>
      </c>
      <c r="AU81" s="325" t="s">
        <v>183</v>
      </c>
      <c r="AV81" s="359">
        <v>0.33</v>
      </c>
      <c r="AW81" s="359">
        <v>1</v>
      </c>
      <c r="AX81" s="24" t="s">
        <v>2577</v>
      </c>
      <c r="AY81" s="24" t="s">
        <v>2523</v>
      </c>
      <c r="AZ81" s="213" t="s">
        <v>2578</v>
      </c>
    </row>
    <row r="82" spans="1:52" ht="153" x14ac:dyDescent="0.25">
      <c r="A82" s="2">
        <v>65.099999999999994</v>
      </c>
      <c r="B82" s="6" t="s">
        <v>2311</v>
      </c>
      <c r="C82" s="6" t="s">
        <v>1064</v>
      </c>
      <c r="D82" s="23" t="s">
        <v>100</v>
      </c>
      <c r="E82" s="23" t="s">
        <v>248</v>
      </c>
      <c r="F82" s="23" t="s">
        <v>73</v>
      </c>
      <c r="G82" s="23" t="s">
        <v>74</v>
      </c>
      <c r="H82" s="23" t="s">
        <v>75</v>
      </c>
      <c r="I82" s="23" t="s">
        <v>288</v>
      </c>
      <c r="J82" s="26" t="s">
        <v>2057</v>
      </c>
      <c r="K82" s="26" t="s">
        <v>2579</v>
      </c>
      <c r="L82" s="6">
        <v>0</v>
      </c>
      <c r="M82" s="23" t="s">
        <v>2580</v>
      </c>
      <c r="N82" s="4" t="s">
        <v>2581</v>
      </c>
      <c r="O82" s="6">
        <v>0.5</v>
      </c>
      <c r="P82" s="6">
        <v>0.5</v>
      </c>
      <c r="Q82" s="6">
        <v>0</v>
      </c>
      <c r="R82" s="6">
        <v>0</v>
      </c>
      <c r="S82" s="17">
        <v>1</v>
      </c>
      <c r="T82" s="17">
        <v>0</v>
      </c>
      <c r="U82" s="6" t="s">
        <v>183</v>
      </c>
      <c r="V82" s="17" t="s">
        <v>183</v>
      </c>
      <c r="W82" s="17" t="s">
        <v>183</v>
      </c>
      <c r="X82" s="17">
        <v>0</v>
      </c>
      <c r="Y82" s="14">
        <v>0</v>
      </c>
      <c r="Z82" s="23" t="s">
        <v>2582</v>
      </c>
      <c r="AA82" s="6" t="s">
        <v>2574</v>
      </c>
      <c r="AB82" s="17">
        <v>0</v>
      </c>
      <c r="AC82" s="17" t="s">
        <v>183</v>
      </c>
      <c r="AD82" s="17" t="s">
        <v>183</v>
      </c>
      <c r="AE82" s="17" t="s">
        <v>183</v>
      </c>
      <c r="AF82" s="6">
        <v>0</v>
      </c>
      <c r="AG82" s="6"/>
      <c r="AH82" s="6" t="s">
        <v>2575</v>
      </c>
      <c r="AI82" s="6" t="s">
        <v>2576</v>
      </c>
      <c r="AJ82" s="17">
        <v>0</v>
      </c>
      <c r="AK82" s="17" t="s">
        <v>183</v>
      </c>
      <c r="AL82" s="17" t="s">
        <v>183</v>
      </c>
      <c r="AM82" s="17" t="s">
        <v>183</v>
      </c>
      <c r="AN82" s="6">
        <v>0</v>
      </c>
      <c r="AO82" s="6"/>
      <c r="AP82" s="6"/>
      <c r="AQ82" s="6"/>
      <c r="AR82" s="17">
        <v>0</v>
      </c>
      <c r="AS82" s="325" t="s">
        <v>183</v>
      </c>
      <c r="AT82" s="325" t="s">
        <v>183</v>
      </c>
      <c r="AU82" s="325" t="s">
        <v>183</v>
      </c>
      <c r="AV82" s="24">
        <v>0.5</v>
      </c>
      <c r="AW82" s="359">
        <v>1</v>
      </c>
      <c r="AX82" s="189" t="s">
        <v>2583</v>
      </c>
      <c r="AY82" s="24" t="s">
        <v>2523</v>
      </c>
      <c r="AZ82" s="213" t="s">
        <v>2584</v>
      </c>
    </row>
    <row r="83" spans="1:52" ht="204" x14ac:dyDescent="0.25">
      <c r="A83" s="2">
        <v>66</v>
      </c>
      <c r="B83" s="6" t="s">
        <v>2311</v>
      </c>
      <c r="C83" s="6" t="s">
        <v>1064</v>
      </c>
      <c r="D83" s="23" t="s">
        <v>616</v>
      </c>
      <c r="E83" s="23" t="s">
        <v>617</v>
      </c>
      <c r="F83" s="23" t="s">
        <v>618</v>
      </c>
      <c r="G83" s="23" t="s">
        <v>74</v>
      </c>
      <c r="H83" s="23" t="s">
        <v>75</v>
      </c>
      <c r="I83" s="23" t="s">
        <v>288</v>
      </c>
      <c r="J83" s="26" t="s">
        <v>2057</v>
      </c>
      <c r="K83" s="26" t="s">
        <v>1199</v>
      </c>
      <c r="L83" s="17">
        <v>0</v>
      </c>
      <c r="M83" s="23" t="s">
        <v>2585</v>
      </c>
      <c r="N83" s="4" t="s">
        <v>2586</v>
      </c>
      <c r="O83" s="17">
        <v>0.25</v>
      </c>
      <c r="P83" s="17">
        <v>0.25</v>
      </c>
      <c r="Q83" s="17">
        <v>0.25</v>
      </c>
      <c r="R83" s="17">
        <v>0.25</v>
      </c>
      <c r="S83" s="17">
        <v>1</v>
      </c>
      <c r="T83" s="17">
        <v>0</v>
      </c>
      <c r="U83" s="6" t="s">
        <v>183</v>
      </c>
      <c r="V83" s="17" t="s">
        <v>183</v>
      </c>
      <c r="W83" s="17" t="s">
        <v>183</v>
      </c>
      <c r="X83" s="17">
        <v>0.06</v>
      </c>
      <c r="Y83" s="14">
        <f>IF(P83=0,"Actividad no programada en la vigencia 2024",IF(X83=0,"No aplica",IFERROR(X83/P83,"No aplica")))</f>
        <v>0.24</v>
      </c>
      <c r="Z83" s="23" t="s">
        <v>2587</v>
      </c>
      <c r="AA83" s="6" t="s">
        <v>2588</v>
      </c>
      <c r="AB83" s="17">
        <v>0</v>
      </c>
      <c r="AC83" s="17" t="s">
        <v>183</v>
      </c>
      <c r="AD83" s="17" t="s">
        <v>183</v>
      </c>
      <c r="AE83" s="17" t="s">
        <v>183</v>
      </c>
      <c r="AF83" s="6">
        <v>0.1</v>
      </c>
      <c r="AG83" s="20">
        <v>0.4</v>
      </c>
      <c r="AH83" s="6" t="s">
        <v>2589</v>
      </c>
      <c r="AI83" s="20" t="s">
        <v>2590</v>
      </c>
      <c r="AJ83" s="17">
        <v>0</v>
      </c>
      <c r="AK83" s="17" t="s">
        <v>183</v>
      </c>
      <c r="AL83" s="17" t="s">
        <v>183</v>
      </c>
      <c r="AM83" s="17" t="s">
        <v>183</v>
      </c>
      <c r="AN83" s="6"/>
      <c r="AO83" s="20"/>
      <c r="AP83" s="6"/>
      <c r="AQ83" s="20"/>
      <c r="AR83" s="17">
        <v>0</v>
      </c>
      <c r="AS83" s="325" t="s">
        <v>183</v>
      </c>
      <c r="AT83" s="325" t="s">
        <v>183</v>
      </c>
      <c r="AU83" s="325" t="s">
        <v>183</v>
      </c>
      <c r="AV83" s="24">
        <v>0</v>
      </c>
      <c r="AW83" s="28">
        <v>0.4</v>
      </c>
      <c r="AX83" s="24" t="s">
        <v>2591</v>
      </c>
      <c r="AY83" s="28" t="s">
        <v>2592</v>
      </c>
    </row>
    <row r="84" spans="1:52" ht="140.25" x14ac:dyDescent="0.25">
      <c r="A84" s="2">
        <v>67</v>
      </c>
      <c r="B84" s="6" t="s">
        <v>2311</v>
      </c>
      <c r="C84" s="6" t="s">
        <v>1064</v>
      </c>
      <c r="D84" s="23" t="s">
        <v>100</v>
      </c>
      <c r="E84" s="23" t="s">
        <v>72</v>
      </c>
      <c r="F84" s="23" t="s">
        <v>73</v>
      </c>
      <c r="G84" s="23" t="s">
        <v>74</v>
      </c>
      <c r="H84" s="23" t="s">
        <v>75</v>
      </c>
      <c r="I84" s="23" t="s">
        <v>288</v>
      </c>
      <c r="J84" s="26" t="s">
        <v>2057</v>
      </c>
      <c r="K84" s="26" t="s">
        <v>1211</v>
      </c>
      <c r="L84" s="17">
        <v>0</v>
      </c>
      <c r="M84" s="23" t="s">
        <v>1213</v>
      </c>
      <c r="N84" s="4" t="s">
        <v>2593</v>
      </c>
      <c r="O84" s="17">
        <v>0.25</v>
      </c>
      <c r="P84" s="17">
        <v>0.25</v>
      </c>
      <c r="Q84" s="17">
        <v>0.25</v>
      </c>
      <c r="R84" s="17">
        <v>0.25</v>
      </c>
      <c r="S84" s="17">
        <v>1</v>
      </c>
      <c r="T84" s="17">
        <v>0</v>
      </c>
      <c r="U84" s="6" t="s">
        <v>183</v>
      </c>
      <c r="V84" s="17" t="s">
        <v>183</v>
      </c>
      <c r="W84" s="17" t="s">
        <v>183</v>
      </c>
      <c r="X84" s="17">
        <v>0</v>
      </c>
      <c r="Y84" s="14" t="str">
        <f>IF(P84=0,"Actividad no programada en la vigencia 2024",IF(X84=0,"No aplica",IFERROR(X84/P84,"No aplica")))</f>
        <v>No aplica</v>
      </c>
      <c r="Z84" s="23" t="s">
        <v>2594</v>
      </c>
      <c r="AA84" s="20" t="s">
        <v>2540</v>
      </c>
      <c r="AB84" s="17">
        <v>0</v>
      </c>
      <c r="AC84" s="17" t="s">
        <v>183</v>
      </c>
      <c r="AD84" s="17" t="s">
        <v>183</v>
      </c>
      <c r="AE84" s="17" t="s">
        <v>183</v>
      </c>
      <c r="AF84" s="6">
        <v>0</v>
      </c>
      <c r="AG84" s="6">
        <v>0</v>
      </c>
      <c r="AH84" s="6" t="s">
        <v>2595</v>
      </c>
      <c r="AI84" s="20" t="s">
        <v>2540</v>
      </c>
      <c r="AJ84" s="17">
        <v>0</v>
      </c>
      <c r="AK84" s="17" t="s">
        <v>183</v>
      </c>
      <c r="AL84" s="17" t="s">
        <v>183</v>
      </c>
      <c r="AM84" s="17" t="s">
        <v>183</v>
      </c>
      <c r="AN84" s="6">
        <v>0</v>
      </c>
      <c r="AO84" s="6"/>
      <c r="AP84" s="6"/>
      <c r="AQ84" s="20"/>
      <c r="AR84" s="17">
        <v>0</v>
      </c>
      <c r="AS84" s="325" t="s">
        <v>183</v>
      </c>
      <c r="AT84" s="325" t="s">
        <v>183</v>
      </c>
      <c r="AU84" s="325" t="s">
        <v>183</v>
      </c>
      <c r="AV84" s="24">
        <v>2</v>
      </c>
      <c r="AW84" s="28">
        <v>1</v>
      </c>
      <c r="AX84" s="24" t="s">
        <v>2596</v>
      </c>
      <c r="AY84" s="28" t="s">
        <v>2523</v>
      </c>
      <c r="AZ84" s="213" t="s">
        <v>2597</v>
      </c>
    </row>
    <row r="85" spans="1:52" ht="153" x14ac:dyDescent="0.25">
      <c r="A85" s="2">
        <v>68</v>
      </c>
      <c r="B85" s="6" t="s">
        <v>2311</v>
      </c>
      <c r="C85" s="6" t="s">
        <v>1064</v>
      </c>
      <c r="D85" s="23" t="s">
        <v>100</v>
      </c>
      <c r="E85" s="23" t="s">
        <v>72</v>
      </c>
      <c r="F85" s="23" t="s">
        <v>73</v>
      </c>
      <c r="G85" s="23" t="s">
        <v>74</v>
      </c>
      <c r="H85" s="23" t="s">
        <v>75</v>
      </c>
      <c r="I85" s="23" t="s">
        <v>288</v>
      </c>
      <c r="J85" s="26" t="s">
        <v>2057</v>
      </c>
      <c r="K85" s="26" t="s">
        <v>1221</v>
      </c>
      <c r="L85" s="17">
        <v>0</v>
      </c>
      <c r="M85" s="23" t="s">
        <v>2598</v>
      </c>
      <c r="N85" s="4" t="s">
        <v>2599</v>
      </c>
      <c r="O85" s="17">
        <v>1</v>
      </c>
      <c r="P85" s="17">
        <v>0</v>
      </c>
      <c r="Q85" s="17">
        <v>0</v>
      </c>
      <c r="R85" s="17">
        <v>0</v>
      </c>
      <c r="S85" s="17">
        <v>1</v>
      </c>
      <c r="T85" s="17">
        <v>1</v>
      </c>
      <c r="U85" s="23" t="s">
        <v>2600</v>
      </c>
      <c r="V85" s="17">
        <v>0</v>
      </c>
      <c r="W85" s="20" t="s">
        <v>2540</v>
      </c>
      <c r="X85" s="17">
        <v>0</v>
      </c>
      <c r="Y85" s="14" t="str">
        <f>IF(P85=0,"Actividad no programada en la vigencia 2024",IF(X85=0,"No aplica",IFERROR(X85/P85,"No aplica")))</f>
        <v>Actividad no programada en la vigencia 2024</v>
      </c>
      <c r="Z85" s="23" t="s">
        <v>183</v>
      </c>
      <c r="AA85" s="6" t="s">
        <v>183</v>
      </c>
      <c r="AB85" s="17">
        <v>1</v>
      </c>
      <c r="AC85" s="373"/>
      <c r="AD85" s="373"/>
      <c r="AE85" s="6" t="s">
        <v>2541</v>
      </c>
      <c r="AF85" s="6">
        <v>0</v>
      </c>
      <c r="AG85" s="6">
        <v>0</v>
      </c>
      <c r="AH85" s="6" t="s">
        <v>2601</v>
      </c>
      <c r="AI85" s="14" t="str">
        <f>IF(V85=0,"Actividad no programada en la vigencia 2024",IF(AH85=0,"No aplica",IFERROR(AH85/V85,"No aplica")))</f>
        <v>Actividad no programada en la vigencia 2024</v>
      </c>
      <c r="AJ85" s="17">
        <v>1</v>
      </c>
      <c r="AK85" s="373"/>
      <c r="AL85" s="373"/>
      <c r="AM85" s="6"/>
      <c r="AN85" s="6">
        <v>0</v>
      </c>
      <c r="AO85" s="6"/>
      <c r="AP85" s="6"/>
      <c r="AQ85" s="14"/>
      <c r="AR85" s="17">
        <v>1</v>
      </c>
      <c r="AS85" s="374"/>
      <c r="AT85" s="374"/>
      <c r="AU85" s="24"/>
      <c r="AV85" s="24">
        <v>0</v>
      </c>
      <c r="AW85" s="28">
        <v>0.25</v>
      </c>
      <c r="AX85" s="24" t="s">
        <v>2602</v>
      </c>
      <c r="AY85" s="359" t="s">
        <v>2603</v>
      </c>
      <c r="AZ85" s="213" t="s">
        <v>2604</v>
      </c>
    </row>
    <row r="86" spans="1:52" ht="216.75" x14ac:dyDescent="0.25">
      <c r="A86" s="2">
        <v>69</v>
      </c>
      <c r="B86" s="6" t="s">
        <v>2311</v>
      </c>
      <c r="C86" s="6" t="s">
        <v>1064</v>
      </c>
      <c r="D86" s="23" t="s">
        <v>616</v>
      </c>
      <c r="E86" s="23" t="s">
        <v>617</v>
      </c>
      <c r="F86" s="23" t="s">
        <v>1233</v>
      </c>
      <c r="G86" s="23" t="s">
        <v>619</v>
      </c>
      <c r="H86" s="23" t="s">
        <v>75</v>
      </c>
      <c r="I86" s="23" t="s">
        <v>288</v>
      </c>
      <c r="J86" s="26" t="s">
        <v>2057</v>
      </c>
      <c r="K86" s="26" t="s">
        <v>1234</v>
      </c>
      <c r="L86" s="17">
        <v>1</v>
      </c>
      <c r="M86" s="23" t="s">
        <v>2605</v>
      </c>
      <c r="N86" s="4" t="s">
        <v>2606</v>
      </c>
      <c r="O86" s="17">
        <v>1</v>
      </c>
      <c r="P86" s="17">
        <v>0</v>
      </c>
      <c r="Q86" s="17">
        <v>0</v>
      </c>
      <c r="R86" s="17">
        <v>0</v>
      </c>
      <c r="S86" s="17">
        <v>1</v>
      </c>
      <c r="T86" s="17">
        <v>1</v>
      </c>
      <c r="U86" s="6" t="s">
        <v>2607</v>
      </c>
      <c r="V86" s="17">
        <v>100</v>
      </c>
      <c r="W86" s="6" t="s">
        <v>2608</v>
      </c>
      <c r="X86" s="17">
        <v>0</v>
      </c>
      <c r="Y86" s="14" t="str">
        <f>IF(P86=0,"Actividad no programada en la vigencia 2024",IF(X86=0,"No aplica",IFERROR(X86/P86,"No aplica")))</f>
        <v>Actividad no programada en la vigencia 2024</v>
      </c>
      <c r="Z86" s="23" t="s">
        <v>183</v>
      </c>
      <c r="AA86" s="6" t="s">
        <v>183</v>
      </c>
      <c r="AB86" s="17">
        <v>1</v>
      </c>
      <c r="AC86" s="373"/>
      <c r="AD86" s="373"/>
      <c r="AE86" s="6" t="s">
        <v>2541</v>
      </c>
      <c r="AF86" s="6">
        <v>0</v>
      </c>
      <c r="AG86" s="14" t="str">
        <f>IF(T86=0,"Actividad no programada en la vigencia 2024",IF(AF86=0,"No aplica",IFERROR(AF86/T86,"No aplica")))</f>
        <v>No aplica</v>
      </c>
      <c r="AH86" s="6"/>
      <c r="AI86" s="14" t="s">
        <v>2609</v>
      </c>
      <c r="AJ86" s="17">
        <v>1</v>
      </c>
      <c r="AK86" s="373"/>
      <c r="AL86" s="373"/>
      <c r="AM86" s="6"/>
      <c r="AN86" s="6">
        <v>0</v>
      </c>
      <c r="AO86" s="14"/>
      <c r="AP86" s="6"/>
      <c r="AQ86" s="14"/>
      <c r="AR86" s="17">
        <v>1</v>
      </c>
      <c r="AS86" s="374"/>
      <c r="AT86" s="374"/>
      <c r="AU86" s="24"/>
      <c r="AV86" s="24">
        <v>0</v>
      </c>
      <c r="AW86" s="359">
        <v>0</v>
      </c>
      <c r="AX86" s="24"/>
      <c r="AY86" s="359"/>
      <c r="AZ86" s="213" t="s">
        <v>2610</v>
      </c>
    </row>
    <row r="87" spans="1:52" ht="89.25" x14ac:dyDescent="0.25">
      <c r="A87" s="2">
        <v>70</v>
      </c>
      <c r="B87" s="6" t="s">
        <v>2311</v>
      </c>
      <c r="C87" s="6" t="s">
        <v>1064</v>
      </c>
      <c r="D87" s="23" t="s">
        <v>616</v>
      </c>
      <c r="E87" s="23" t="s">
        <v>617</v>
      </c>
      <c r="F87" s="23" t="s">
        <v>1233</v>
      </c>
      <c r="G87" s="23" t="s">
        <v>619</v>
      </c>
      <c r="H87" s="23" t="s">
        <v>75</v>
      </c>
      <c r="I87" s="23" t="s">
        <v>288</v>
      </c>
      <c r="J87" s="26" t="s">
        <v>2057</v>
      </c>
      <c r="K87" s="26" t="s">
        <v>1243</v>
      </c>
      <c r="L87" s="17">
        <v>0</v>
      </c>
      <c r="M87" s="23" t="s">
        <v>1245</v>
      </c>
      <c r="N87" s="4" t="s">
        <v>1246</v>
      </c>
      <c r="O87" s="17">
        <v>0</v>
      </c>
      <c r="P87" s="17">
        <v>1</v>
      </c>
      <c r="Q87" s="17">
        <v>0</v>
      </c>
      <c r="R87" s="17">
        <v>0</v>
      </c>
      <c r="S87" s="17">
        <v>1</v>
      </c>
      <c r="T87" s="17">
        <v>0</v>
      </c>
      <c r="U87" s="6" t="s">
        <v>183</v>
      </c>
      <c r="V87" s="17" t="s">
        <v>183</v>
      </c>
      <c r="W87" s="17" t="s">
        <v>183</v>
      </c>
      <c r="X87" s="17">
        <v>0.05</v>
      </c>
      <c r="Y87" s="14">
        <f>IF(P87=0,"Actividad no programada en la vigencia 2024",IF(X87=0,"No aplica",IFERROR(X87/P87,"No aplica")))</f>
        <v>0.05</v>
      </c>
      <c r="Z87" s="23" t="s">
        <v>2611</v>
      </c>
      <c r="AA87" s="6" t="s">
        <v>2612</v>
      </c>
      <c r="AB87" s="17">
        <v>0</v>
      </c>
      <c r="AC87" s="17" t="s">
        <v>183</v>
      </c>
      <c r="AD87" s="17" t="s">
        <v>183</v>
      </c>
      <c r="AE87" s="17" t="s">
        <v>183</v>
      </c>
      <c r="AF87" s="6">
        <v>0.12</v>
      </c>
      <c r="AG87" s="20">
        <v>0.48</v>
      </c>
      <c r="AH87" s="6" t="s">
        <v>2613</v>
      </c>
      <c r="AI87" s="6" t="s">
        <v>2614</v>
      </c>
      <c r="AJ87" s="17">
        <v>0</v>
      </c>
      <c r="AK87" s="17" t="s">
        <v>183</v>
      </c>
      <c r="AL87" s="17" t="s">
        <v>183</v>
      </c>
      <c r="AM87" s="17" t="s">
        <v>183</v>
      </c>
      <c r="AN87" s="6">
        <v>0</v>
      </c>
      <c r="AO87" s="20"/>
      <c r="AP87" s="6"/>
      <c r="AQ87" s="6"/>
      <c r="AR87" s="17">
        <v>0</v>
      </c>
      <c r="AS87" s="325" t="s">
        <v>183</v>
      </c>
      <c r="AT87" s="325" t="s">
        <v>183</v>
      </c>
      <c r="AU87" s="325" t="s">
        <v>183</v>
      </c>
      <c r="AV87" s="24">
        <v>0.33</v>
      </c>
      <c r="AW87" s="28">
        <v>0.5</v>
      </c>
      <c r="AX87" s="24" t="s">
        <v>2615</v>
      </c>
      <c r="AY87" s="24" t="s">
        <v>2616</v>
      </c>
    </row>
    <row r="88" spans="1:52" ht="114.75" x14ac:dyDescent="0.25">
      <c r="A88" s="2">
        <v>71</v>
      </c>
      <c r="B88" s="6" t="s">
        <v>2311</v>
      </c>
      <c r="C88" s="6" t="s">
        <v>1064</v>
      </c>
      <c r="D88" s="23" t="s">
        <v>616</v>
      </c>
      <c r="E88" s="23" t="s">
        <v>617</v>
      </c>
      <c r="F88" s="23" t="s">
        <v>1233</v>
      </c>
      <c r="G88" s="23" t="s">
        <v>619</v>
      </c>
      <c r="H88" s="23" t="s">
        <v>75</v>
      </c>
      <c r="I88" s="23" t="s">
        <v>288</v>
      </c>
      <c r="J88" s="26" t="s">
        <v>2057</v>
      </c>
      <c r="K88" s="26" t="s">
        <v>1253</v>
      </c>
      <c r="L88" s="6">
        <v>1</v>
      </c>
      <c r="M88" s="4" t="s">
        <v>1255</v>
      </c>
      <c r="N88" s="4" t="s">
        <v>2617</v>
      </c>
      <c r="O88" s="357">
        <v>1</v>
      </c>
      <c r="P88" s="357">
        <v>1</v>
      </c>
      <c r="Q88" s="357">
        <v>1</v>
      </c>
      <c r="R88" s="357">
        <v>1</v>
      </c>
      <c r="S88" s="357">
        <v>1</v>
      </c>
      <c r="T88" s="6">
        <v>0</v>
      </c>
      <c r="U88" s="6" t="s">
        <v>183</v>
      </c>
      <c r="V88" s="6" t="s">
        <v>183</v>
      </c>
      <c r="W88" s="6" t="s">
        <v>183</v>
      </c>
      <c r="X88" s="17">
        <v>0</v>
      </c>
      <c r="Y88" s="14">
        <v>0</v>
      </c>
      <c r="Z88" s="23" t="s">
        <v>2582</v>
      </c>
      <c r="AA88" s="6" t="s">
        <v>2574</v>
      </c>
      <c r="AB88" s="17">
        <v>0</v>
      </c>
      <c r="AC88" s="17" t="s">
        <v>183</v>
      </c>
      <c r="AD88" s="17" t="s">
        <v>183</v>
      </c>
      <c r="AE88" s="17" t="s">
        <v>183</v>
      </c>
      <c r="AF88" s="357">
        <v>1</v>
      </c>
      <c r="AG88" s="20">
        <v>1</v>
      </c>
      <c r="AH88" s="6" t="s">
        <v>2618</v>
      </c>
      <c r="AI88" s="6" t="s">
        <v>2619</v>
      </c>
      <c r="AJ88" s="17">
        <v>0</v>
      </c>
      <c r="AK88" s="17" t="s">
        <v>183</v>
      </c>
      <c r="AL88" s="17" t="s">
        <v>183</v>
      </c>
      <c r="AM88" s="17" t="s">
        <v>183</v>
      </c>
      <c r="AN88" s="6">
        <v>0</v>
      </c>
      <c r="AO88" s="20"/>
      <c r="AP88" s="6"/>
      <c r="AQ88" s="6"/>
      <c r="AR88" s="17">
        <v>0</v>
      </c>
      <c r="AS88" s="325" t="s">
        <v>183</v>
      </c>
      <c r="AT88" s="325" t="s">
        <v>183</v>
      </c>
      <c r="AU88" s="325" t="s">
        <v>183</v>
      </c>
      <c r="AV88" s="359">
        <v>1</v>
      </c>
      <c r="AW88" s="28">
        <v>1</v>
      </c>
      <c r="AX88" s="24" t="s">
        <v>2620</v>
      </c>
      <c r="AY88" s="24" t="s">
        <v>2523</v>
      </c>
      <c r="AZ88" s="213" t="s">
        <v>2621</v>
      </c>
    </row>
    <row r="89" spans="1:52" ht="409.5" x14ac:dyDescent="0.25">
      <c r="A89" s="2">
        <v>72</v>
      </c>
      <c r="B89" s="6" t="s">
        <v>2311</v>
      </c>
      <c r="C89" s="6" t="s">
        <v>1064</v>
      </c>
      <c r="D89" s="23" t="s">
        <v>1264</v>
      </c>
      <c r="E89" s="23" t="s">
        <v>1265</v>
      </c>
      <c r="F89" s="23" t="s">
        <v>1266</v>
      </c>
      <c r="G89" s="23" t="s">
        <v>619</v>
      </c>
      <c r="H89" s="23" t="s">
        <v>75</v>
      </c>
      <c r="I89" s="23" t="s">
        <v>288</v>
      </c>
      <c r="J89" s="26" t="s">
        <v>2057</v>
      </c>
      <c r="K89" s="26" t="s">
        <v>1267</v>
      </c>
      <c r="L89" s="6">
        <v>0</v>
      </c>
      <c r="M89" s="4" t="s">
        <v>1269</v>
      </c>
      <c r="N89" s="6" t="s">
        <v>1270</v>
      </c>
      <c r="O89" s="8">
        <v>1</v>
      </c>
      <c r="P89" s="8">
        <v>1</v>
      </c>
      <c r="Q89" s="8">
        <v>1</v>
      </c>
      <c r="R89" s="8">
        <v>1</v>
      </c>
      <c r="S89" s="8">
        <v>1</v>
      </c>
      <c r="T89" s="17">
        <v>0</v>
      </c>
      <c r="U89" s="20" t="s">
        <v>183</v>
      </c>
      <c r="V89" s="8" t="s">
        <v>183</v>
      </c>
      <c r="W89" s="8" t="s">
        <v>183</v>
      </c>
      <c r="X89" s="377">
        <v>0</v>
      </c>
      <c r="Y89" s="14">
        <v>0</v>
      </c>
      <c r="Z89" s="23"/>
      <c r="AA89" s="23" t="s">
        <v>2497</v>
      </c>
      <c r="AB89" s="17">
        <v>0</v>
      </c>
      <c r="AC89" s="17" t="s">
        <v>183</v>
      </c>
      <c r="AD89" s="17" t="s">
        <v>183</v>
      </c>
      <c r="AE89" s="17" t="s">
        <v>183</v>
      </c>
      <c r="AF89" s="20">
        <v>0.5</v>
      </c>
      <c r="AG89" s="20">
        <v>0.5</v>
      </c>
      <c r="AH89" s="6" t="s">
        <v>2622</v>
      </c>
      <c r="AI89" s="6" t="s">
        <v>2623</v>
      </c>
      <c r="AJ89" s="17">
        <v>0</v>
      </c>
      <c r="AK89" s="17" t="s">
        <v>183</v>
      </c>
      <c r="AL89" s="17" t="s">
        <v>183</v>
      </c>
      <c r="AM89" s="17" t="s">
        <v>183</v>
      </c>
      <c r="AN89" s="20">
        <v>0</v>
      </c>
      <c r="AO89" s="20"/>
      <c r="AP89" s="6"/>
      <c r="AQ89" s="6"/>
      <c r="AR89" s="17">
        <v>0</v>
      </c>
      <c r="AS89" s="325" t="s">
        <v>183</v>
      </c>
      <c r="AT89" s="325" t="s">
        <v>183</v>
      </c>
      <c r="AU89" s="325" t="s">
        <v>183</v>
      </c>
      <c r="AV89" s="28" t="s">
        <v>2624</v>
      </c>
      <c r="AW89" s="28">
        <v>0.8</v>
      </c>
      <c r="AX89" s="24" t="s">
        <v>2625</v>
      </c>
      <c r="AY89" s="24" t="s">
        <v>2626</v>
      </c>
      <c r="AZ89" s="213" t="s">
        <v>2627</v>
      </c>
    </row>
    <row r="90" spans="1:52" ht="216.75" x14ac:dyDescent="0.25">
      <c r="A90" s="2">
        <v>73</v>
      </c>
      <c r="B90" s="6" t="s">
        <v>2311</v>
      </c>
      <c r="C90" s="6" t="s">
        <v>1064</v>
      </c>
      <c r="D90" s="23" t="s">
        <v>100</v>
      </c>
      <c r="E90" s="23" t="s">
        <v>72</v>
      </c>
      <c r="F90" s="23" t="s">
        <v>73</v>
      </c>
      <c r="G90" s="23" t="s">
        <v>74</v>
      </c>
      <c r="H90" s="23" t="s">
        <v>75</v>
      </c>
      <c r="I90" s="23" t="s">
        <v>288</v>
      </c>
      <c r="J90" s="26" t="s">
        <v>2057</v>
      </c>
      <c r="K90" s="26" t="s">
        <v>1280</v>
      </c>
      <c r="L90" s="6">
        <v>50</v>
      </c>
      <c r="M90" s="23" t="s">
        <v>2628</v>
      </c>
      <c r="N90" s="23" t="s">
        <v>2629</v>
      </c>
      <c r="O90" s="6">
        <v>24</v>
      </c>
      <c r="P90" s="6">
        <v>24</v>
      </c>
      <c r="Q90" s="6">
        <v>26</v>
      </c>
      <c r="R90" s="6">
        <v>26</v>
      </c>
      <c r="S90" s="17">
        <v>100</v>
      </c>
      <c r="T90" s="17">
        <v>0</v>
      </c>
      <c r="U90" s="6" t="s">
        <v>183</v>
      </c>
      <c r="V90" s="17" t="s">
        <v>183</v>
      </c>
      <c r="W90" s="17" t="s">
        <v>183</v>
      </c>
      <c r="X90" s="17">
        <v>0</v>
      </c>
      <c r="Y90" s="14">
        <v>0</v>
      </c>
      <c r="Z90" s="23"/>
      <c r="AA90" s="23" t="s">
        <v>2497</v>
      </c>
      <c r="AB90" s="17">
        <v>0</v>
      </c>
      <c r="AC90" s="17" t="s">
        <v>183</v>
      </c>
      <c r="AD90" s="17" t="s">
        <v>183</v>
      </c>
      <c r="AE90" s="17" t="s">
        <v>183</v>
      </c>
      <c r="AF90" s="6">
        <v>31</v>
      </c>
      <c r="AG90" s="20">
        <v>1</v>
      </c>
      <c r="AH90" s="6" t="s">
        <v>2630</v>
      </c>
      <c r="AI90" s="6" t="s">
        <v>2631</v>
      </c>
      <c r="AJ90" s="17">
        <v>0</v>
      </c>
      <c r="AK90" s="17" t="s">
        <v>183</v>
      </c>
      <c r="AL90" s="17" t="s">
        <v>183</v>
      </c>
      <c r="AM90" s="17" t="s">
        <v>183</v>
      </c>
      <c r="AN90" s="6">
        <v>0</v>
      </c>
      <c r="AO90" s="20"/>
      <c r="AP90" s="6"/>
      <c r="AQ90" s="6"/>
      <c r="AR90" s="17">
        <v>0</v>
      </c>
      <c r="AS90" s="325" t="s">
        <v>183</v>
      </c>
      <c r="AT90" s="325" t="s">
        <v>183</v>
      </c>
      <c r="AU90" s="325" t="s">
        <v>183</v>
      </c>
      <c r="AV90" s="24">
        <v>0</v>
      </c>
      <c r="AW90" s="28">
        <v>0</v>
      </c>
      <c r="AX90" s="24" t="s">
        <v>2632</v>
      </c>
      <c r="AY90" s="360"/>
    </row>
    <row r="91" spans="1:52" ht="283.5" x14ac:dyDescent="0.25">
      <c r="A91" s="2">
        <v>74</v>
      </c>
      <c r="B91" s="6" t="s">
        <v>2311</v>
      </c>
      <c r="C91" s="6" t="s">
        <v>1064</v>
      </c>
      <c r="D91" s="23" t="s">
        <v>100</v>
      </c>
      <c r="E91" s="23" t="s">
        <v>72</v>
      </c>
      <c r="F91" s="23" t="s">
        <v>73</v>
      </c>
      <c r="G91" s="23" t="s">
        <v>74</v>
      </c>
      <c r="H91" s="23" t="s">
        <v>75</v>
      </c>
      <c r="I91" s="23" t="s">
        <v>288</v>
      </c>
      <c r="J91" s="26" t="s">
        <v>2057</v>
      </c>
      <c r="K91" s="26" t="s">
        <v>1291</v>
      </c>
      <c r="L91" s="6">
        <v>9</v>
      </c>
      <c r="M91" s="23" t="s">
        <v>2628</v>
      </c>
      <c r="N91" s="23" t="s">
        <v>2629</v>
      </c>
      <c r="O91" s="6">
        <v>9</v>
      </c>
      <c r="P91" s="6">
        <v>10</v>
      </c>
      <c r="Q91" s="6">
        <v>10</v>
      </c>
      <c r="R91" s="6">
        <v>11</v>
      </c>
      <c r="S91" s="17">
        <v>40</v>
      </c>
      <c r="T91" s="17">
        <v>0</v>
      </c>
      <c r="U91" s="6" t="s">
        <v>183</v>
      </c>
      <c r="V91" s="17" t="s">
        <v>183</v>
      </c>
      <c r="W91" s="17" t="s">
        <v>183</v>
      </c>
      <c r="X91" s="17">
        <v>0</v>
      </c>
      <c r="Y91" s="14">
        <v>0</v>
      </c>
      <c r="Z91" s="23"/>
      <c r="AA91" s="23" t="s">
        <v>2497</v>
      </c>
      <c r="AB91" s="17">
        <v>0</v>
      </c>
      <c r="AC91" s="17" t="s">
        <v>183</v>
      </c>
      <c r="AD91" s="17" t="s">
        <v>183</v>
      </c>
      <c r="AE91" s="17" t="s">
        <v>183</v>
      </c>
      <c r="AF91" s="6">
        <v>9</v>
      </c>
      <c r="AG91" s="20">
        <v>1</v>
      </c>
      <c r="AH91" s="6" t="s">
        <v>2633</v>
      </c>
      <c r="AI91" s="6" t="s">
        <v>2631</v>
      </c>
      <c r="AJ91" s="380"/>
      <c r="AK91" s="380"/>
      <c r="AL91" s="380"/>
      <c r="AM91" s="380"/>
      <c r="AN91" s="380">
        <v>0</v>
      </c>
      <c r="AO91" s="380"/>
      <c r="AP91" s="380"/>
      <c r="AQ91" s="380"/>
      <c r="AR91" s="380"/>
      <c r="AS91" s="381"/>
      <c r="AT91" s="381"/>
      <c r="AU91" s="381"/>
      <c r="AV91" s="382" t="s">
        <v>2634</v>
      </c>
      <c r="AW91" s="382">
        <v>0.56999999999999995</v>
      </c>
      <c r="AX91" s="383" t="s">
        <v>2635</v>
      </c>
      <c r="AY91" s="355" t="s">
        <v>2636</v>
      </c>
      <c r="AZ91" s="213" t="s">
        <v>2637</v>
      </c>
    </row>
    <row r="92" spans="1:52" ht="409.5" x14ac:dyDescent="0.25">
      <c r="A92" s="2">
        <v>75</v>
      </c>
      <c r="B92" s="6" t="s">
        <v>2311</v>
      </c>
      <c r="C92" s="6" t="s">
        <v>1300</v>
      </c>
      <c r="D92" s="23" t="s">
        <v>100</v>
      </c>
      <c r="E92" s="23" t="s">
        <v>72</v>
      </c>
      <c r="F92" s="23" t="s">
        <v>73</v>
      </c>
      <c r="G92" s="23" t="s">
        <v>74</v>
      </c>
      <c r="H92" s="23" t="s">
        <v>75</v>
      </c>
      <c r="I92" s="23" t="s">
        <v>101</v>
      </c>
      <c r="J92" s="26" t="s">
        <v>2057</v>
      </c>
      <c r="K92" s="26" t="s">
        <v>1303</v>
      </c>
      <c r="L92" s="17">
        <v>1</v>
      </c>
      <c r="M92" s="23" t="s">
        <v>2638</v>
      </c>
      <c r="N92" s="23" t="s">
        <v>757</v>
      </c>
      <c r="O92" s="17">
        <v>1</v>
      </c>
      <c r="P92" s="17">
        <v>0</v>
      </c>
      <c r="Q92" s="17">
        <v>0</v>
      </c>
      <c r="R92" s="17">
        <v>0</v>
      </c>
      <c r="S92" s="17">
        <v>1</v>
      </c>
      <c r="T92" s="17">
        <v>1</v>
      </c>
      <c r="U92" s="6">
        <v>0</v>
      </c>
      <c r="V92" s="17">
        <v>0</v>
      </c>
      <c r="W92" s="23" t="s">
        <v>2639</v>
      </c>
      <c r="X92" s="17">
        <v>0</v>
      </c>
      <c r="Y92" s="14" t="str">
        <f>IF(P92=0,"Actividad no programada en la vigencia 2024",IF(X92=0,"No aplica",IFERROR(X92/P92,"No aplica")))</f>
        <v>Actividad no programada en la vigencia 2024</v>
      </c>
      <c r="Z92" s="23" t="s">
        <v>183</v>
      </c>
      <c r="AA92" s="6" t="s">
        <v>183</v>
      </c>
      <c r="AB92" s="17">
        <v>1</v>
      </c>
      <c r="AC92" s="373"/>
      <c r="AD92" s="373"/>
      <c r="AE92" s="17"/>
      <c r="AF92" s="6">
        <v>0</v>
      </c>
      <c r="AG92" s="20">
        <v>0.8</v>
      </c>
      <c r="AH92" s="6" t="s">
        <v>2640</v>
      </c>
      <c r="AI92" s="6" t="s">
        <v>2641</v>
      </c>
      <c r="AJ92" s="17">
        <v>1</v>
      </c>
      <c r="AK92" s="373" t="s">
        <v>2642</v>
      </c>
      <c r="AL92" s="384">
        <v>0.8</v>
      </c>
      <c r="AM92" s="17"/>
      <c r="AN92" s="6">
        <v>0</v>
      </c>
      <c r="AO92" s="20" t="s">
        <v>2643</v>
      </c>
      <c r="AP92" s="6" t="s">
        <v>2644</v>
      </c>
      <c r="AQ92" s="6"/>
      <c r="AR92" s="17">
        <v>1</v>
      </c>
      <c r="AS92" s="374" t="s">
        <v>2642</v>
      </c>
      <c r="AT92" s="379">
        <v>0.01</v>
      </c>
      <c r="AU92" s="325"/>
      <c r="AV92" s="31">
        <v>0</v>
      </c>
      <c r="AW92" s="385">
        <v>0</v>
      </c>
      <c r="AX92" s="24" t="s">
        <v>2645</v>
      </c>
      <c r="AY92" s="24" t="s">
        <v>2646</v>
      </c>
    </row>
    <row r="93" spans="1:52" ht="318.75" x14ac:dyDescent="0.25">
      <c r="A93" s="2">
        <v>75.099999999999994</v>
      </c>
      <c r="B93" s="6" t="s">
        <v>2311</v>
      </c>
      <c r="C93" s="6" t="s">
        <v>1300</v>
      </c>
      <c r="D93" s="23" t="s">
        <v>100</v>
      </c>
      <c r="E93" s="23" t="s">
        <v>72</v>
      </c>
      <c r="F93" s="23" t="s">
        <v>73</v>
      </c>
      <c r="G93" s="23" t="s">
        <v>74</v>
      </c>
      <c r="H93" s="23" t="s">
        <v>75</v>
      </c>
      <c r="I93" s="23" t="s">
        <v>101</v>
      </c>
      <c r="J93" s="26" t="s">
        <v>2057</v>
      </c>
      <c r="K93" s="26" t="s">
        <v>1303</v>
      </c>
      <c r="L93" s="6">
        <v>0</v>
      </c>
      <c r="M93" s="23" t="s">
        <v>1318</v>
      </c>
      <c r="N93" s="23" t="s">
        <v>1319</v>
      </c>
      <c r="O93" s="17">
        <v>0</v>
      </c>
      <c r="P93" s="17">
        <v>38</v>
      </c>
      <c r="Q93" s="17">
        <v>0</v>
      </c>
      <c r="R93" s="17">
        <v>0</v>
      </c>
      <c r="S93" s="17">
        <v>38</v>
      </c>
      <c r="T93" s="17">
        <v>0</v>
      </c>
      <c r="U93" s="6" t="s">
        <v>183</v>
      </c>
      <c r="V93" s="17" t="s">
        <v>183</v>
      </c>
      <c r="W93" s="17" t="s">
        <v>183</v>
      </c>
      <c r="X93" s="17">
        <v>0</v>
      </c>
      <c r="Y93" s="14">
        <v>0</v>
      </c>
      <c r="Z93" s="23"/>
      <c r="AA93" s="23" t="s">
        <v>2647</v>
      </c>
      <c r="AB93" s="17">
        <v>0</v>
      </c>
      <c r="AC93" s="17" t="s">
        <v>183</v>
      </c>
      <c r="AD93" s="17" t="s">
        <v>183</v>
      </c>
      <c r="AE93" s="17" t="s">
        <v>183</v>
      </c>
      <c r="AF93" s="6">
        <v>0</v>
      </c>
      <c r="AG93" s="6" t="s">
        <v>2648</v>
      </c>
      <c r="AH93" s="6" t="s">
        <v>2649</v>
      </c>
      <c r="AI93" s="6" t="s">
        <v>2650</v>
      </c>
      <c r="AJ93" s="17">
        <v>0</v>
      </c>
      <c r="AK93" s="17" t="s">
        <v>1320</v>
      </c>
      <c r="AL93" s="17">
        <v>0</v>
      </c>
      <c r="AM93" s="17" t="s">
        <v>183</v>
      </c>
      <c r="AN93" s="6">
        <v>0</v>
      </c>
      <c r="AO93" s="6">
        <v>0</v>
      </c>
      <c r="AP93" s="6" t="s">
        <v>2651</v>
      </c>
      <c r="AQ93" s="6"/>
      <c r="AR93" s="17">
        <v>0</v>
      </c>
      <c r="AS93" s="325" t="s">
        <v>554</v>
      </c>
      <c r="AT93" s="325">
        <v>0</v>
      </c>
      <c r="AU93" s="325" t="s">
        <v>183</v>
      </c>
      <c r="AV93" s="31">
        <v>0</v>
      </c>
      <c r="AW93" s="386">
        <v>0</v>
      </c>
      <c r="AX93" s="24" t="s">
        <v>2652</v>
      </c>
      <c r="AY93" s="360" t="s">
        <v>2653</v>
      </c>
    </row>
    <row r="94" spans="1:52" ht="409.5" x14ac:dyDescent="0.25">
      <c r="A94" s="2">
        <v>76</v>
      </c>
      <c r="B94" s="6" t="s">
        <v>2311</v>
      </c>
      <c r="C94" s="6" t="s">
        <v>1300</v>
      </c>
      <c r="D94" s="23" t="s">
        <v>100</v>
      </c>
      <c r="E94" s="23" t="s">
        <v>72</v>
      </c>
      <c r="F94" s="23" t="s">
        <v>73</v>
      </c>
      <c r="G94" s="23" t="s">
        <v>74</v>
      </c>
      <c r="H94" s="23" t="s">
        <v>75</v>
      </c>
      <c r="I94" s="23" t="s">
        <v>101</v>
      </c>
      <c r="J94" s="26" t="s">
        <v>2031</v>
      </c>
      <c r="K94" s="26" t="s">
        <v>1328</v>
      </c>
      <c r="L94" s="6">
        <v>0</v>
      </c>
      <c r="M94" s="23" t="s">
        <v>1330</v>
      </c>
      <c r="N94" s="23" t="s">
        <v>2654</v>
      </c>
      <c r="O94" s="6">
        <v>0</v>
      </c>
      <c r="P94" s="8">
        <v>1</v>
      </c>
      <c r="Q94" s="8">
        <v>1</v>
      </c>
      <c r="R94" s="8">
        <v>1</v>
      </c>
      <c r="S94" s="146">
        <v>1</v>
      </c>
      <c r="T94" s="364">
        <v>0</v>
      </c>
      <c r="U94" s="14" t="s">
        <v>183</v>
      </c>
      <c r="V94" s="146" t="s">
        <v>183</v>
      </c>
      <c r="W94" s="146" t="s">
        <v>183</v>
      </c>
      <c r="X94" s="17">
        <v>0</v>
      </c>
      <c r="Y94" s="14">
        <v>0</v>
      </c>
      <c r="Z94" s="23"/>
      <c r="AA94" s="23" t="s">
        <v>2647</v>
      </c>
      <c r="AB94" s="17">
        <v>0</v>
      </c>
      <c r="AC94" s="17" t="s">
        <v>183</v>
      </c>
      <c r="AD94" s="17" t="s">
        <v>183</v>
      </c>
      <c r="AE94" s="17" t="s">
        <v>183</v>
      </c>
      <c r="AF94" s="20">
        <v>0.49</v>
      </c>
      <c r="AG94" s="20">
        <v>0.49</v>
      </c>
      <c r="AH94" s="6" t="s">
        <v>2655</v>
      </c>
      <c r="AI94" s="6" t="s">
        <v>2656</v>
      </c>
      <c r="AJ94" s="8">
        <v>0.7</v>
      </c>
      <c r="AK94" s="6" t="s">
        <v>2657</v>
      </c>
      <c r="AL94" s="17" t="s">
        <v>183</v>
      </c>
      <c r="AM94" s="17" t="s">
        <v>183</v>
      </c>
      <c r="AN94" s="20">
        <v>0.7</v>
      </c>
      <c r="AO94" s="20">
        <v>0.7</v>
      </c>
      <c r="AP94" s="20" t="s">
        <v>2657</v>
      </c>
      <c r="AQ94" s="6"/>
      <c r="AR94" s="8">
        <v>0.7</v>
      </c>
      <c r="AS94" s="24" t="s">
        <v>2657</v>
      </c>
      <c r="AT94" s="325" t="s">
        <v>183</v>
      </c>
      <c r="AU94" s="325" t="s">
        <v>183</v>
      </c>
      <c r="AV94" s="387">
        <v>0.8</v>
      </c>
      <c r="AW94" s="388">
        <v>0.8</v>
      </c>
      <c r="AX94" s="28" t="s">
        <v>2658</v>
      </c>
      <c r="AY94" s="360" t="s">
        <v>2659</v>
      </c>
    </row>
    <row r="95" spans="1:52" ht="153" x14ac:dyDescent="0.25">
      <c r="A95" s="2">
        <v>77</v>
      </c>
      <c r="B95" s="6" t="s">
        <v>2311</v>
      </c>
      <c r="C95" s="6" t="s">
        <v>1300</v>
      </c>
      <c r="D95" s="23" t="s">
        <v>100</v>
      </c>
      <c r="E95" s="23" t="s">
        <v>72</v>
      </c>
      <c r="F95" s="23" t="s">
        <v>73</v>
      </c>
      <c r="G95" s="23" t="s">
        <v>74</v>
      </c>
      <c r="H95" s="23" t="s">
        <v>75</v>
      </c>
      <c r="I95" s="23" t="s">
        <v>101</v>
      </c>
      <c r="J95" s="26" t="s">
        <v>2031</v>
      </c>
      <c r="K95" s="26" t="s">
        <v>1342</v>
      </c>
      <c r="L95" s="17">
        <v>0</v>
      </c>
      <c r="M95" s="23" t="s">
        <v>1344</v>
      </c>
      <c r="N95" s="23" t="s">
        <v>1345</v>
      </c>
      <c r="O95" s="17">
        <v>2</v>
      </c>
      <c r="P95" s="17">
        <v>0</v>
      </c>
      <c r="Q95" s="17">
        <v>0</v>
      </c>
      <c r="R95" s="17">
        <v>0</v>
      </c>
      <c r="S95" s="17">
        <v>2</v>
      </c>
      <c r="T95" s="17">
        <v>0</v>
      </c>
      <c r="U95" s="6" t="s">
        <v>183</v>
      </c>
      <c r="V95" s="17" t="s">
        <v>183</v>
      </c>
      <c r="W95" s="17" t="s">
        <v>183</v>
      </c>
      <c r="X95" s="17">
        <v>0</v>
      </c>
      <c r="Y95" s="14" t="str">
        <f>IF(P95=0,"Actividad no programada en la vigencia 2024",IF(X95=0,"No aplica",IFERROR(X95/P95,"No aplica")))</f>
        <v>Actividad no programada en la vigencia 2024</v>
      </c>
      <c r="Z95" s="23"/>
      <c r="AA95" s="6" t="s">
        <v>183</v>
      </c>
      <c r="AB95" s="17">
        <v>0</v>
      </c>
      <c r="AC95" s="17" t="s">
        <v>183</v>
      </c>
      <c r="AD95" s="17" t="s">
        <v>183</v>
      </c>
      <c r="AE95" s="17" t="s">
        <v>183</v>
      </c>
      <c r="AF95" s="6">
        <v>0</v>
      </c>
      <c r="AG95" s="6" t="s">
        <v>2660</v>
      </c>
      <c r="AH95" s="6"/>
      <c r="AI95" s="6" t="s">
        <v>183</v>
      </c>
      <c r="AJ95" s="17">
        <v>2</v>
      </c>
      <c r="AK95" s="17"/>
      <c r="AL95" s="17" t="s">
        <v>183</v>
      </c>
      <c r="AM95" s="17" t="s">
        <v>183</v>
      </c>
      <c r="AN95" s="6">
        <v>0</v>
      </c>
      <c r="AO95" s="6"/>
      <c r="AP95" s="6"/>
      <c r="AQ95" s="6"/>
      <c r="AR95" s="17">
        <v>2</v>
      </c>
      <c r="AS95" s="325"/>
      <c r="AT95" s="325">
        <v>0</v>
      </c>
      <c r="AU95" s="325" t="s">
        <v>183</v>
      </c>
      <c r="AV95" s="31">
        <v>0</v>
      </c>
      <c r="AW95" s="388">
        <v>0</v>
      </c>
      <c r="AX95" s="24" t="s">
        <v>2661</v>
      </c>
      <c r="AY95" s="360" t="s">
        <v>2662</v>
      </c>
    </row>
    <row r="96" spans="1:52" ht="409.5" x14ac:dyDescent="0.25">
      <c r="A96" s="2">
        <v>77.099999999999994</v>
      </c>
      <c r="B96" s="6" t="s">
        <v>2311</v>
      </c>
      <c r="C96" s="6" t="s">
        <v>1300</v>
      </c>
      <c r="D96" s="23" t="s">
        <v>100</v>
      </c>
      <c r="E96" s="23" t="s">
        <v>72</v>
      </c>
      <c r="F96" s="23" t="s">
        <v>73</v>
      </c>
      <c r="G96" s="23" t="s">
        <v>74</v>
      </c>
      <c r="H96" s="23" t="s">
        <v>75</v>
      </c>
      <c r="I96" s="23" t="s">
        <v>101</v>
      </c>
      <c r="J96" s="26" t="s">
        <v>2031</v>
      </c>
      <c r="K96" s="26" t="s">
        <v>1342</v>
      </c>
      <c r="L96" s="17">
        <v>0</v>
      </c>
      <c r="M96" s="23" t="s">
        <v>1358</v>
      </c>
      <c r="N96" s="23" t="s">
        <v>1357</v>
      </c>
      <c r="O96" s="17">
        <v>0</v>
      </c>
      <c r="P96" s="17">
        <v>1</v>
      </c>
      <c r="Q96" s="17">
        <v>0</v>
      </c>
      <c r="R96" s="17">
        <v>0</v>
      </c>
      <c r="S96" s="17">
        <v>1</v>
      </c>
      <c r="T96" s="17">
        <v>0</v>
      </c>
      <c r="U96" s="6" t="s">
        <v>183</v>
      </c>
      <c r="V96" s="17" t="s">
        <v>183</v>
      </c>
      <c r="W96" s="17" t="s">
        <v>183</v>
      </c>
      <c r="X96" s="17">
        <v>0</v>
      </c>
      <c r="Y96" s="14">
        <v>0</v>
      </c>
      <c r="Z96" s="23"/>
      <c r="AA96" s="23" t="s">
        <v>2647</v>
      </c>
      <c r="AB96" s="17">
        <v>0</v>
      </c>
      <c r="AC96" s="17" t="s">
        <v>183</v>
      </c>
      <c r="AD96" s="17" t="s">
        <v>183</v>
      </c>
      <c r="AE96" s="17" t="s">
        <v>183</v>
      </c>
      <c r="AF96" s="6">
        <v>0</v>
      </c>
      <c r="AG96" s="6" t="s">
        <v>338</v>
      </c>
      <c r="AH96" s="6"/>
      <c r="AI96" s="6" t="s">
        <v>2647</v>
      </c>
      <c r="AJ96" s="17">
        <v>1</v>
      </c>
      <c r="AK96" s="17" t="s">
        <v>2663</v>
      </c>
      <c r="AL96" s="8">
        <v>0.5</v>
      </c>
      <c r="AM96" s="17" t="s">
        <v>183</v>
      </c>
      <c r="AN96" s="323">
        <v>0.5</v>
      </c>
      <c r="AO96" s="20">
        <v>0.5</v>
      </c>
      <c r="AP96" s="6" t="s">
        <v>2664</v>
      </c>
      <c r="AQ96" s="6"/>
      <c r="AR96" s="17">
        <v>1</v>
      </c>
      <c r="AS96" s="325" t="s">
        <v>2663</v>
      </c>
      <c r="AT96" s="280" t="s">
        <v>183</v>
      </c>
      <c r="AU96" s="325" t="s">
        <v>183</v>
      </c>
      <c r="AV96" s="389">
        <v>0.03</v>
      </c>
      <c r="AW96" s="388">
        <v>0.53</v>
      </c>
      <c r="AX96" s="24" t="s">
        <v>2665</v>
      </c>
      <c r="AY96" s="24" t="s">
        <v>2666</v>
      </c>
    </row>
    <row r="97" spans="1:52" ht="409.5" x14ac:dyDescent="0.25">
      <c r="A97" s="2">
        <v>78</v>
      </c>
      <c r="B97" s="6" t="s">
        <v>2311</v>
      </c>
      <c r="C97" s="6" t="s">
        <v>1300</v>
      </c>
      <c r="D97" s="23" t="s">
        <v>100</v>
      </c>
      <c r="E97" s="23" t="s">
        <v>72</v>
      </c>
      <c r="F97" s="23" t="s">
        <v>73</v>
      </c>
      <c r="G97" s="23" t="s">
        <v>74</v>
      </c>
      <c r="H97" s="23" t="s">
        <v>75</v>
      </c>
      <c r="I97" s="23" t="s">
        <v>101</v>
      </c>
      <c r="J97" s="26" t="s">
        <v>2057</v>
      </c>
      <c r="K97" s="26" t="s">
        <v>1368</v>
      </c>
      <c r="L97" s="17">
        <v>0</v>
      </c>
      <c r="M97" s="23" t="s">
        <v>1370</v>
      </c>
      <c r="N97" s="23" t="s">
        <v>1371</v>
      </c>
      <c r="O97" s="17">
        <v>1</v>
      </c>
      <c r="P97" s="17">
        <v>0</v>
      </c>
      <c r="Q97" s="17">
        <v>0</v>
      </c>
      <c r="R97" s="17">
        <v>0</v>
      </c>
      <c r="S97" s="17">
        <v>1</v>
      </c>
      <c r="T97" s="17">
        <v>0.3</v>
      </c>
      <c r="U97" s="6" t="s">
        <v>2667</v>
      </c>
      <c r="V97" s="8">
        <v>0.3</v>
      </c>
      <c r="W97" s="6" t="s">
        <v>2668</v>
      </c>
      <c r="X97" s="323">
        <v>0.1</v>
      </c>
      <c r="Y97" s="14" t="str">
        <f>IF(P97=0,"Actividad no programada en la vigencia 2024",IF(#REF!=0,"No aplica",IFERROR(#REF!/P97,"No aplica")))</f>
        <v>Actividad no programada en la vigencia 2024</v>
      </c>
      <c r="Z97" s="6" t="s">
        <v>2669</v>
      </c>
      <c r="AA97" s="6" t="s">
        <v>2670</v>
      </c>
      <c r="AB97" s="6">
        <v>0.3</v>
      </c>
      <c r="AC97" s="373"/>
      <c r="AD97" s="373"/>
      <c r="AE97" s="17"/>
      <c r="AF97" s="323">
        <v>0.15</v>
      </c>
      <c r="AG97" s="20">
        <v>0.06</v>
      </c>
      <c r="AH97" s="6" t="s">
        <v>2671</v>
      </c>
      <c r="AI97" s="6" t="s">
        <v>2672</v>
      </c>
      <c r="AJ97" s="20">
        <v>0.9</v>
      </c>
      <c r="AK97" s="373" t="s">
        <v>2663</v>
      </c>
      <c r="AL97" s="384">
        <v>0.9</v>
      </c>
      <c r="AM97" s="17" t="s">
        <v>183</v>
      </c>
      <c r="AN97" s="323">
        <v>0.9</v>
      </c>
      <c r="AO97" s="20">
        <v>0.9</v>
      </c>
      <c r="AP97" s="6" t="s">
        <v>2673</v>
      </c>
      <c r="AQ97" s="6"/>
      <c r="AR97" s="20">
        <v>0.9</v>
      </c>
      <c r="AS97" s="374" t="s">
        <v>2663</v>
      </c>
      <c r="AT97" s="379">
        <v>8.9999999999999993E-3</v>
      </c>
      <c r="AU97" s="325" t="s">
        <v>183</v>
      </c>
      <c r="AV97" s="389">
        <v>0</v>
      </c>
      <c r="AW97" s="388">
        <v>0</v>
      </c>
      <c r="AX97" s="24" t="s">
        <v>2674</v>
      </c>
      <c r="AY97" s="360" t="s">
        <v>2675</v>
      </c>
      <c r="AZ97" s="213" t="s">
        <v>2676</v>
      </c>
    </row>
    <row r="98" spans="1:52" ht="114.75" x14ac:dyDescent="0.25">
      <c r="A98" s="2">
        <v>79</v>
      </c>
      <c r="B98" s="6" t="s">
        <v>2311</v>
      </c>
      <c r="C98" s="6" t="s">
        <v>1300</v>
      </c>
      <c r="D98" s="23" t="s">
        <v>100</v>
      </c>
      <c r="E98" s="23" t="s">
        <v>72</v>
      </c>
      <c r="F98" s="23" t="s">
        <v>73</v>
      </c>
      <c r="G98" s="23" t="s">
        <v>74</v>
      </c>
      <c r="H98" s="23" t="s">
        <v>118</v>
      </c>
      <c r="I98" s="23" t="s">
        <v>119</v>
      </c>
      <c r="J98" s="26" t="s">
        <v>137</v>
      </c>
      <c r="K98" s="26" t="s">
        <v>1383</v>
      </c>
      <c r="L98" s="17">
        <v>0</v>
      </c>
      <c r="M98" s="23" t="s">
        <v>2677</v>
      </c>
      <c r="N98" s="23" t="s">
        <v>1386</v>
      </c>
      <c r="O98" s="17">
        <v>0</v>
      </c>
      <c r="P98" s="17">
        <v>1</v>
      </c>
      <c r="Q98" s="17">
        <v>0</v>
      </c>
      <c r="R98" s="17">
        <v>0</v>
      </c>
      <c r="S98" s="17">
        <v>1</v>
      </c>
      <c r="T98" s="17">
        <v>0</v>
      </c>
      <c r="U98" s="6" t="s">
        <v>183</v>
      </c>
      <c r="V98" s="17" t="s">
        <v>183</v>
      </c>
      <c r="W98" s="17" t="s">
        <v>183</v>
      </c>
      <c r="X98" s="17">
        <v>0</v>
      </c>
      <c r="Y98" s="14">
        <v>0</v>
      </c>
      <c r="Z98" s="23"/>
      <c r="AA98" s="23" t="s">
        <v>2647</v>
      </c>
      <c r="AB98" s="17">
        <v>0</v>
      </c>
      <c r="AC98" s="17" t="s">
        <v>183</v>
      </c>
      <c r="AD98" s="17" t="s">
        <v>183</v>
      </c>
      <c r="AE98" s="17" t="s">
        <v>183</v>
      </c>
      <c r="AF98" s="6">
        <v>0</v>
      </c>
      <c r="AG98" s="6">
        <v>0</v>
      </c>
      <c r="AH98" s="6"/>
      <c r="AI98" s="6" t="s">
        <v>2647</v>
      </c>
      <c r="AJ98" s="17">
        <v>0</v>
      </c>
      <c r="AK98" s="17" t="s">
        <v>2678</v>
      </c>
      <c r="AL98" s="17">
        <v>0</v>
      </c>
      <c r="AM98" s="17"/>
      <c r="AN98" s="6">
        <v>0</v>
      </c>
      <c r="AO98" s="6" t="s">
        <v>2678</v>
      </c>
      <c r="AP98" s="6">
        <v>0</v>
      </c>
      <c r="AQ98" s="6"/>
      <c r="AR98" s="17">
        <v>0</v>
      </c>
      <c r="AS98" s="325" t="s">
        <v>554</v>
      </c>
      <c r="AT98" s="325" t="s">
        <v>183</v>
      </c>
      <c r="AU98" s="325" t="s">
        <v>183</v>
      </c>
      <c r="AV98" s="388">
        <v>0</v>
      </c>
      <c r="AW98" s="386">
        <v>0</v>
      </c>
      <c r="AX98" s="24" t="s">
        <v>2679</v>
      </c>
      <c r="AY98" s="360" t="s">
        <v>2680</v>
      </c>
      <c r="AZ98" s="213" t="s">
        <v>2681</v>
      </c>
    </row>
    <row r="99" spans="1:52" ht="409.5" x14ac:dyDescent="0.25">
      <c r="A99" s="2">
        <v>80</v>
      </c>
      <c r="B99" s="6" t="s">
        <v>2311</v>
      </c>
      <c r="C99" s="6" t="s">
        <v>1396</v>
      </c>
      <c r="D99" s="23" t="s">
        <v>1264</v>
      </c>
      <c r="E99" s="23" t="s">
        <v>1398</v>
      </c>
      <c r="F99" s="23" t="s">
        <v>1399</v>
      </c>
      <c r="G99" s="23" t="s">
        <v>1400</v>
      </c>
      <c r="H99" s="23" t="s">
        <v>75</v>
      </c>
      <c r="I99" s="23" t="s">
        <v>982</v>
      </c>
      <c r="J99" s="26" t="s">
        <v>2057</v>
      </c>
      <c r="K99" s="26" t="s">
        <v>1401</v>
      </c>
      <c r="L99" s="6">
        <v>4</v>
      </c>
      <c r="M99" s="26" t="s">
        <v>2682</v>
      </c>
      <c r="N99" s="26" t="s">
        <v>2683</v>
      </c>
      <c r="O99" s="17">
        <v>8</v>
      </c>
      <c r="P99" s="17">
        <v>8</v>
      </c>
      <c r="Q99" s="17">
        <v>8</v>
      </c>
      <c r="R99" s="17">
        <v>8</v>
      </c>
      <c r="S99" s="17">
        <f>SUM(O99:R99)</f>
        <v>32</v>
      </c>
      <c r="T99" s="17">
        <v>8</v>
      </c>
      <c r="U99" s="23" t="s">
        <v>2684</v>
      </c>
      <c r="V99" s="17">
        <v>0</v>
      </c>
      <c r="W99" s="6" t="s">
        <v>2685</v>
      </c>
      <c r="X99" s="17">
        <v>1</v>
      </c>
      <c r="Y99" s="14">
        <v>0</v>
      </c>
      <c r="Z99" s="23" t="s">
        <v>2686</v>
      </c>
      <c r="AA99" s="6" t="s">
        <v>2687</v>
      </c>
      <c r="AB99" s="17">
        <v>8</v>
      </c>
      <c r="AC99" s="390" t="s">
        <v>2688</v>
      </c>
      <c r="AD99" s="17">
        <v>0</v>
      </c>
      <c r="AE99" s="6" t="s">
        <v>2689</v>
      </c>
      <c r="AF99" s="6">
        <v>1</v>
      </c>
      <c r="AG99" s="350">
        <v>0.125</v>
      </c>
      <c r="AH99" s="6" t="s">
        <v>2690</v>
      </c>
      <c r="AI99" s="6" t="s">
        <v>2691</v>
      </c>
      <c r="AJ99" s="17">
        <v>8</v>
      </c>
      <c r="AK99" s="6" t="s">
        <v>2692</v>
      </c>
      <c r="AL99" s="17" t="s">
        <v>183</v>
      </c>
      <c r="AM99" s="6" t="s">
        <v>183</v>
      </c>
      <c r="AN99" s="6">
        <v>1</v>
      </c>
      <c r="AO99" s="350">
        <v>0</v>
      </c>
      <c r="AP99" s="6" t="s">
        <v>2693</v>
      </c>
      <c r="AQ99" s="6" t="s">
        <v>2268</v>
      </c>
      <c r="AR99" s="17">
        <v>8</v>
      </c>
      <c r="AS99" s="24" t="s">
        <v>2692</v>
      </c>
      <c r="AT99" s="325" t="s">
        <v>183</v>
      </c>
      <c r="AU99" s="24" t="s">
        <v>183</v>
      </c>
      <c r="AV99" s="372">
        <v>1</v>
      </c>
      <c r="AW99" s="363">
        <v>0.12</v>
      </c>
      <c r="AX99" s="24" t="s">
        <v>2694</v>
      </c>
      <c r="AY99" s="24" t="s">
        <v>2695</v>
      </c>
      <c r="AZ99" s="213" t="s">
        <v>2696</v>
      </c>
    </row>
    <row r="100" spans="1:52" ht="409.5" x14ac:dyDescent="0.25">
      <c r="A100" s="2">
        <v>80.099999999999994</v>
      </c>
      <c r="B100" s="6" t="s">
        <v>2311</v>
      </c>
      <c r="C100" s="6" t="s">
        <v>1396</v>
      </c>
      <c r="D100" s="23" t="s">
        <v>1264</v>
      </c>
      <c r="E100" s="23" t="s">
        <v>1398</v>
      </c>
      <c r="F100" s="23" t="s">
        <v>1399</v>
      </c>
      <c r="G100" s="23" t="s">
        <v>1400</v>
      </c>
      <c r="H100" s="23" t="s">
        <v>75</v>
      </c>
      <c r="I100" s="23" t="s">
        <v>982</v>
      </c>
      <c r="J100" s="26" t="s">
        <v>2057</v>
      </c>
      <c r="K100" s="26" t="s">
        <v>1401</v>
      </c>
      <c r="L100" s="6">
        <v>2</v>
      </c>
      <c r="M100" s="26" t="s">
        <v>2697</v>
      </c>
      <c r="N100" s="26" t="s">
        <v>2698</v>
      </c>
      <c r="O100" s="17">
        <v>0</v>
      </c>
      <c r="P100" s="17">
        <v>4</v>
      </c>
      <c r="Q100" s="17">
        <v>5</v>
      </c>
      <c r="R100" s="17">
        <v>6</v>
      </c>
      <c r="S100" s="17">
        <v>15</v>
      </c>
      <c r="T100" s="17">
        <v>0</v>
      </c>
      <c r="U100" s="23" t="s">
        <v>2699</v>
      </c>
      <c r="V100" s="17" t="s">
        <v>183</v>
      </c>
      <c r="W100" s="17" t="s">
        <v>183</v>
      </c>
      <c r="X100" s="17">
        <v>0</v>
      </c>
      <c r="Y100" s="14">
        <v>0</v>
      </c>
      <c r="Z100" s="23" t="s">
        <v>2700</v>
      </c>
      <c r="AA100" s="6" t="s">
        <v>2701</v>
      </c>
      <c r="AB100" s="17">
        <v>0</v>
      </c>
      <c r="AC100" s="17" t="s">
        <v>183</v>
      </c>
      <c r="AD100" s="17" t="s">
        <v>183</v>
      </c>
      <c r="AE100" s="6" t="s">
        <v>338</v>
      </c>
      <c r="AF100" s="6">
        <v>0</v>
      </c>
      <c r="AG100" s="20">
        <v>0</v>
      </c>
      <c r="AH100" s="6" t="s">
        <v>2702</v>
      </c>
      <c r="AI100" s="6" t="s">
        <v>2703</v>
      </c>
      <c r="AJ100" s="17">
        <v>0</v>
      </c>
      <c r="AK100" s="17" t="s">
        <v>183</v>
      </c>
      <c r="AL100" s="17" t="s">
        <v>183</v>
      </c>
      <c r="AM100" s="6" t="s">
        <v>183</v>
      </c>
      <c r="AN100" s="6">
        <v>0</v>
      </c>
      <c r="AO100" s="20">
        <v>0</v>
      </c>
      <c r="AP100" s="6" t="s">
        <v>2704</v>
      </c>
      <c r="AQ100" s="6" t="s">
        <v>2268</v>
      </c>
      <c r="AR100" s="17">
        <v>0</v>
      </c>
      <c r="AS100" s="325" t="s">
        <v>2705</v>
      </c>
      <c r="AT100" s="325" t="s">
        <v>183</v>
      </c>
      <c r="AU100" s="24" t="s">
        <v>183</v>
      </c>
      <c r="AV100" s="372">
        <v>1</v>
      </c>
      <c r="AW100" s="28">
        <v>0.25</v>
      </c>
      <c r="AX100" s="24" t="s">
        <v>2706</v>
      </c>
      <c r="AY100" s="24" t="s">
        <v>2707</v>
      </c>
      <c r="AZ100" s="213" t="s">
        <v>2696</v>
      </c>
    </row>
    <row r="101" spans="1:52" ht="369.75" x14ac:dyDescent="0.25">
      <c r="A101" s="2">
        <v>81</v>
      </c>
      <c r="B101" s="6" t="s">
        <v>2311</v>
      </c>
      <c r="C101" s="6" t="s">
        <v>1396</v>
      </c>
      <c r="D101" s="23" t="s">
        <v>1264</v>
      </c>
      <c r="E101" s="23" t="s">
        <v>1398</v>
      </c>
      <c r="F101" s="23" t="s">
        <v>1399</v>
      </c>
      <c r="G101" s="23" t="s">
        <v>1400</v>
      </c>
      <c r="H101" s="23" t="s">
        <v>75</v>
      </c>
      <c r="I101" s="23" t="s">
        <v>982</v>
      </c>
      <c r="J101" s="26" t="s">
        <v>2057</v>
      </c>
      <c r="K101" s="26" t="s">
        <v>1426</v>
      </c>
      <c r="L101" s="17">
        <v>0</v>
      </c>
      <c r="M101" s="26" t="s">
        <v>1428</v>
      </c>
      <c r="N101" s="26" t="s">
        <v>1429</v>
      </c>
      <c r="O101" s="17">
        <v>0.25</v>
      </c>
      <c r="P101" s="17">
        <v>0.25</v>
      </c>
      <c r="Q101" s="17">
        <v>0.25</v>
      </c>
      <c r="R101" s="17">
        <v>0.25</v>
      </c>
      <c r="S101" s="17">
        <v>1</v>
      </c>
      <c r="T101" s="17">
        <v>0</v>
      </c>
      <c r="U101" s="6" t="s">
        <v>183</v>
      </c>
      <c r="V101" s="17" t="s">
        <v>183</v>
      </c>
      <c r="W101" s="17" t="s">
        <v>183</v>
      </c>
      <c r="X101" s="17">
        <v>0</v>
      </c>
      <c r="Y101" s="14">
        <v>0</v>
      </c>
      <c r="Z101" s="23" t="s">
        <v>2708</v>
      </c>
      <c r="AA101" s="6" t="s">
        <v>2709</v>
      </c>
      <c r="AB101" s="17">
        <v>0</v>
      </c>
      <c r="AC101" s="17" t="s">
        <v>183</v>
      </c>
      <c r="AD101" s="17" t="s">
        <v>183</v>
      </c>
      <c r="AE101" s="6" t="s">
        <v>338</v>
      </c>
      <c r="AF101" s="6">
        <v>0</v>
      </c>
      <c r="AG101" s="20">
        <v>0</v>
      </c>
      <c r="AH101" s="6" t="s">
        <v>2710</v>
      </c>
      <c r="AI101" s="6" t="s">
        <v>2703</v>
      </c>
      <c r="AJ101" s="17">
        <v>0</v>
      </c>
      <c r="AK101" s="17" t="s">
        <v>183</v>
      </c>
      <c r="AL101" s="17" t="s">
        <v>183</v>
      </c>
      <c r="AM101" s="6" t="s">
        <v>183</v>
      </c>
      <c r="AN101" s="6">
        <v>0.12</v>
      </c>
      <c r="AO101" s="20">
        <v>0.12</v>
      </c>
      <c r="AP101" s="6" t="s">
        <v>2711</v>
      </c>
      <c r="AQ101" s="6" t="s">
        <v>2268</v>
      </c>
      <c r="AR101" s="17">
        <v>0</v>
      </c>
      <c r="AS101" s="325" t="s">
        <v>2692</v>
      </c>
      <c r="AT101" s="325" t="s">
        <v>183</v>
      </c>
      <c r="AU101" s="24" t="s">
        <v>183</v>
      </c>
      <c r="AV101" s="326">
        <v>0.13</v>
      </c>
      <c r="AW101" s="28">
        <v>1</v>
      </c>
      <c r="AX101" s="24" t="s">
        <v>2712</v>
      </c>
      <c r="AY101" s="24" t="s">
        <v>2713</v>
      </c>
    </row>
    <row r="102" spans="1:52" ht="229.5" x14ac:dyDescent="0.25">
      <c r="A102" s="2">
        <v>82</v>
      </c>
      <c r="B102" s="6" t="s">
        <v>2311</v>
      </c>
      <c r="C102" s="6" t="s">
        <v>1396</v>
      </c>
      <c r="D102" s="23" t="s">
        <v>1264</v>
      </c>
      <c r="E102" s="23" t="s">
        <v>1398</v>
      </c>
      <c r="F102" s="23" t="s">
        <v>1399</v>
      </c>
      <c r="G102" s="23" t="s">
        <v>1400</v>
      </c>
      <c r="H102" s="23" t="s">
        <v>75</v>
      </c>
      <c r="I102" s="23" t="s">
        <v>982</v>
      </c>
      <c r="J102" s="26" t="s">
        <v>2057</v>
      </c>
      <c r="K102" s="26" t="s">
        <v>1435</v>
      </c>
      <c r="L102" s="17">
        <v>0</v>
      </c>
      <c r="M102" s="26" t="s">
        <v>1437</v>
      </c>
      <c r="N102" s="26" t="s">
        <v>1438</v>
      </c>
      <c r="O102" s="17">
        <v>0.25</v>
      </c>
      <c r="P102" s="17">
        <v>0.25</v>
      </c>
      <c r="Q102" s="17">
        <v>0.25</v>
      </c>
      <c r="R102" s="17">
        <v>0.25</v>
      </c>
      <c r="S102" s="17">
        <v>1</v>
      </c>
      <c r="T102" s="17">
        <v>2.5000000000000001E-2</v>
      </c>
      <c r="U102" s="6" t="s">
        <v>2714</v>
      </c>
      <c r="V102" s="17">
        <v>0</v>
      </c>
      <c r="W102" s="6" t="s">
        <v>2715</v>
      </c>
      <c r="X102" s="17">
        <v>0</v>
      </c>
      <c r="Y102" s="14">
        <v>0</v>
      </c>
      <c r="Z102" s="23" t="s">
        <v>2716</v>
      </c>
      <c r="AA102" s="6" t="s">
        <v>2717</v>
      </c>
      <c r="AB102" s="17">
        <v>0</v>
      </c>
      <c r="AC102" s="17" t="s">
        <v>183</v>
      </c>
      <c r="AD102" s="17" t="s">
        <v>183</v>
      </c>
      <c r="AE102" s="6" t="s">
        <v>338</v>
      </c>
      <c r="AF102" s="6">
        <v>0</v>
      </c>
      <c r="AG102" s="20">
        <v>0</v>
      </c>
      <c r="AH102" s="6" t="s">
        <v>2718</v>
      </c>
      <c r="AI102" s="6" t="s">
        <v>2703</v>
      </c>
      <c r="AJ102" s="17">
        <v>0</v>
      </c>
      <c r="AK102" s="17" t="s">
        <v>183</v>
      </c>
      <c r="AL102" s="17" t="s">
        <v>183</v>
      </c>
      <c r="AM102" s="6" t="s">
        <v>183</v>
      </c>
      <c r="AN102" s="6">
        <v>0.1</v>
      </c>
      <c r="AO102" s="20">
        <v>0.1</v>
      </c>
      <c r="AP102" s="6" t="s">
        <v>2719</v>
      </c>
      <c r="AQ102" s="6" t="s">
        <v>2268</v>
      </c>
      <c r="AR102" s="17">
        <v>0</v>
      </c>
      <c r="AS102" s="325" t="s">
        <v>2720</v>
      </c>
      <c r="AT102" s="325" t="s">
        <v>183</v>
      </c>
      <c r="AU102" s="24" t="s">
        <v>183</v>
      </c>
      <c r="AV102" s="326">
        <v>2.5000000000000001E-2</v>
      </c>
      <c r="AW102" s="28">
        <v>0.5</v>
      </c>
      <c r="AX102" s="24" t="s">
        <v>2721</v>
      </c>
      <c r="AY102" s="24" t="s">
        <v>2722</v>
      </c>
    </row>
    <row r="103" spans="1:52" ht="409.5" x14ac:dyDescent="0.25">
      <c r="A103" s="2">
        <v>83</v>
      </c>
      <c r="B103" s="6" t="s">
        <v>2311</v>
      </c>
      <c r="C103" s="6" t="s">
        <v>1396</v>
      </c>
      <c r="D103" s="23" t="s">
        <v>1447</v>
      </c>
      <c r="E103" s="23" t="s">
        <v>1448</v>
      </c>
      <c r="F103" s="23" t="s">
        <v>1449</v>
      </c>
      <c r="G103" s="23" t="s">
        <v>1450</v>
      </c>
      <c r="H103" s="23" t="s">
        <v>75</v>
      </c>
      <c r="I103" s="23" t="s">
        <v>288</v>
      </c>
      <c r="J103" s="26" t="s">
        <v>2057</v>
      </c>
      <c r="K103" s="26" t="s">
        <v>1451</v>
      </c>
      <c r="L103" s="17">
        <v>7</v>
      </c>
      <c r="M103" s="26" t="s">
        <v>1453</v>
      </c>
      <c r="N103" s="26" t="s">
        <v>1454</v>
      </c>
      <c r="O103" s="17">
        <v>8</v>
      </c>
      <c r="P103" s="17">
        <v>8</v>
      </c>
      <c r="Q103" s="17">
        <v>8</v>
      </c>
      <c r="R103" s="17">
        <v>8</v>
      </c>
      <c r="S103" s="17">
        <v>32</v>
      </c>
      <c r="T103" s="17">
        <v>0</v>
      </c>
      <c r="U103" s="6" t="s">
        <v>183</v>
      </c>
      <c r="V103" s="17" t="s">
        <v>183</v>
      </c>
      <c r="W103" s="17" t="s">
        <v>183</v>
      </c>
      <c r="X103" s="17">
        <v>0</v>
      </c>
      <c r="Y103" s="14">
        <v>0</v>
      </c>
      <c r="Z103" s="23" t="s">
        <v>2723</v>
      </c>
      <c r="AA103" s="6" t="s">
        <v>2724</v>
      </c>
      <c r="AB103" s="17">
        <v>0</v>
      </c>
      <c r="AC103" s="373"/>
      <c r="AD103" s="373"/>
      <c r="AE103" s="6" t="s">
        <v>338</v>
      </c>
      <c r="AF103" s="6">
        <v>0</v>
      </c>
      <c r="AG103" s="6">
        <v>0</v>
      </c>
      <c r="AH103" s="6" t="s">
        <v>2725</v>
      </c>
      <c r="AI103" s="6" t="s">
        <v>2703</v>
      </c>
      <c r="AJ103" s="17">
        <v>0</v>
      </c>
      <c r="AK103" s="373" t="s">
        <v>183</v>
      </c>
      <c r="AL103" s="373" t="s">
        <v>183</v>
      </c>
      <c r="AM103" s="6"/>
      <c r="AN103" s="6">
        <v>8</v>
      </c>
      <c r="AO103" s="20">
        <v>1</v>
      </c>
      <c r="AP103" s="6" t="s">
        <v>2726</v>
      </c>
      <c r="AQ103" s="6"/>
      <c r="AR103" s="17">
        <v>0</v>
      </c>
      <c r="AS103" s="374" t="s">
        <v>183</v>
      </c>
      <c r="AT103" s="374" t="s">
        <v>183</v>
      </c>
      <c r="AU103" s="24"/>
      <c r="AV103" s="24">
        <v>8</v>
      </c>
      <c r="AW103" s="28">
        <v>1</v>
      </c>
      <c r="AX103" s="24" t="s">
        <v>2727</v>
      </c>
      <c r="AY103" s="24" t="s">
        <v>2728</v>
      </c>
      <c r="AZ103" s="213" t="s">
        <v>2696</v>
      </c>
    </row>
    <row r="104" spans="1:52" ht="409.5" x14ac:dyDescent="0.25">
      <c r="A104" s="2">
        <v>84</v>
      </c>
      <c r="B104" s="6" t="s">
        <v>2311</v>
      </c>
      <c r="C104" s="6" t="s">
        <v>1396</v>
      </c>
      <c r="D104" s="23" t="s">
        <v>1264</v>
      </c>
      <c r="E104" s="23" t="s">
        <v>1463</v>
      </c>
      <c r="F104" s="23" t="s">
        <v>1464</v>
      </c>
      <c r="G104" s="23" t="s">
        <v>1450</v>
      </c>
      <c r="H104" s="23" t="s">
        <v>75</v>
      </c>
      <c r="I104" s="23" t="s">
        <v>288</v>
      </c>
      <c r="J104" s="26" t="s">
        <v>2057</v>
      </c>
      <c r="K104" s="26" t="s">
        <v>1465</v>
      </c>
      <c r="L104" s="25">
        <v>1092603</v>
      </c>
      <c r="M104" s="26" t="s">
        <v>1467</v>
      </c>
      <c r="N104" s="26" t="s">
        <v>1468</v>
      </c>
      <c r="O104" s="25">
        <v>56303</v>
      </c>
      <c r="P104" s="25">
        <v>64507</v>
      </c>
      <c r="Q104" s="25">
        <v>64507</v>
      </c>
      <c r="R104" s="25">
        <v>64507</v>
      </c>
      <c r="S104" s="25">
        <f>SUM(O104:R104)</f>
        <v>249824</v>
      </c>
      <c r="T104" s="25">
        <v>0</v>
      </c>
      <c r="U104" s="132" t="s">
        <v>183</v>
      </c>
      <c r="V104" s="25" t="s">
        <v>183</v>
      </c>
      <c r="W104" s="25" t="s">
        <v>183</v>
      </c>
      <c r="X104" s="17">
        <v>0</v>
      </c>
      <c r="Y104" s="14">
        <v>0</v>
      </c>
      <c r="Z104" s="23" t="s">
        <v>2729</v>
      </c>
      <c r="AA104" s="6" t="s">
        <v>2730</v>
      </c>
      <c r="AB104" s="17">
        <v>0</v>
      </c>
      <c r="AC104" s="17" t="s">
        <v>183</v>
      </c>
      <c r="AD104" s="17" t="s">
        <v>183</v>
      </c>
      <c r="AE104" s="6" t="s">
        <v>338</v>
      </c>
      <c r="AF104" s="6">
        <v>0</v>
      </c>
      <c r="AG104" s="6">
        <v>0</v>
      </c>
      <c r="AH104" s="6" t="s">
        <v>2731</v>
      </c>
      <c r="AI104" s="6" t="s">
        <v>2703</v>
      </c>
      <c r="AJ104" s="17">
        <v>0</v>
      </c>
      <c r="AK104" s="17" t="s">
        <v>183</v>
      </c>
      <c r="AL104" s="17" t="s">
        <v>183</v>
      </c>
      <c r="AM104" s="6"/>
      <c r="AN104" s="132">
        <v>5301</v>
      </c>
      <c r="AO104" s="20">
        <v>0.08</v>
      </c>
      <c r="AP104" s="6" t="s">
        <v>2732</v>
      </c>
      <c r="AQ104" s="6"/>
      <c r="AR104" s="17">
        <v>0</v>
      </c>
      <c r="AS104" s="325" t="s">
        <v>183</v>
      </c>
      <c r="AT104" s="325" t="s">
        <v>183</v>
      </c>
      <c r="AU104" s="24"/>
      <c r="AV104" s="391">
        <v>62470</v>
      </c>
      <c r="AW104" s="28">
        <v>0.92</v>
      </c>
      <c r="AX104" s="24" t="s">
        <v>2733</v>
      </c>
      <c r="AY104" s="24" t="s">
        <v>2734</v>
      </c>
      <c r="AZ104" s="213" t="s">
        <v>2735</v>
      </c>
    </row>
    <row r="105" spans="1:52" ht="409.6" x14ac:dyDescent="0.25">
      <c r="A105" s="2">
        <v>85</v>
      </c>
      <c r="B105" s="6" t="s">
        <v>2311</v>
      </c>
      <c r="C105" s="6" t="s">
        <v>1396</v>
      </c>
      <c r="D105" s="23" t="s">
        <v>1264</v>
      </c>
      <c r="E105" s="23" t="s">
        <v>1463</v>
      </c>
      <c r="F105" s="23" t="s">
        <v>1464</v>
      </c>
      <c r="G105" s="23" t="s">
        <v>1450</v>
      </c>
      <c r="H105" s="23" t="s">
        <v>75</v>
      </c>
      <c r="I105" s="23" t="s">
        <v>288</v>
      </c>
      <c r="J105" s="26" t="s">
        <v>2057</v>
      </c>
      <c r="K105" s="26" t="s">
        <v>1477</v>
      </c>
      <c r="L105" s="17">
        <v>14</v>
      </c>
      <c r="M105" s="26" t="s">
        <v>1479</v>
      </c>
      <c r="N105" s="26" t="s">
        <v>1480</v>
      </c>
      <c r="O105" s="17">
        <v>12</v>
      </c>
      <c r="P105" s="17">
        <v>9</v>
      </c>
      <c r="Q105" s="17">
        <v>10</v>
      </c>
      <c r="R105" s="17">
        <v>12</v>
      </c>
      <c r="S105" s="25">
        <f>SUM(O105:R105)</f>
        <v>43</v>
      </c>
      <c r="T105" s="25">
        <v>12</v>
      </c>
      <c r="U105" s="132" t="s">
        <v>2736</v>
      </c>
      <c r="V105" s="25">
        <v>0</v>
      </c>
      <c r="W105" s="392" t="s">
        <v>2737</v>
      </c>
      <c r="X105" s="17">
        <v>0</v>
      </c>
      <c r="Y105" s="14">
        <v>0</v>
      </c>
      <c r="Z105" s="23" t="s">
        <v>2738</v>
      </c>
      <c r="AA105" s="6" t="s">
        <v>2724</v>
      </c>
      <c r="AB105" s="17">
        <v>12</v>
      </c>
      <c r="AC105" s="390" t="s">
        <v>2739</v>
      </c>
      <c r="AD105" s="8">
        <v>0</v>
      </c>
      <c r="AE105" s="6" t="s">
        <v>2689</v>
      </c>
      <c r="AF105" s="6">
        <v>0</v>
      </c>
      <c r="AG105" s="6">
        <v>0</v>
      </c>
      <c r="AH105" s="6" t="s">
        <v>2740</v>
      </c>
      <c r="AI105" s="6" t="s">
        <v>2703</v>
      </c>
      <c r="AJ105" s="17">
        <v>12</v>
      </c>
      <c r="AK105" s="6">
        <v>0</v>
      </c>
      <c r="AL105" s="8">
        <v>0</v>
      </c>
      <c r="AM105" s="6" t="s">
        <v>2037</v>
      </c>
      <c r="AN105" s="6">
        <v>0</v>
      </c>
      <c r="AO105" s="6">
        <v>0</v>
      </c>
      <c r="AP105" s="6" t="s">
        <v>2741</v>
      </c>
      <c r="AQ105" s="6"/>
      <c r="AR105" s="17">
        <v>12</v>
      </c>
      <c r="AS105" s="24">
        <v>0</v>
      </c>
      <c r="AT105" s="280">
        <v>0</v>
      </c>
      <c r="AU105" s="24" t="s">
        <v>2037</v>
      </c>
      <c r="AV105" s="24">
        <v>0</v>
      </c>
      <c r="AW105" s="393">
        <v>0</v>
      </c>
      <c r="AX105" s="24" t="s">
        <v>2742</v>
      </c>
      <c r="AY105" s="24" t="s">
        <v>2743</v>
      </c>
    </row>
    <row r="106" spans="1:52" ht="409.5" x14ac:dyDescent="0.25">
      <c r="A106" s="2">
        <v>86</v>
      </c>
      <c r="B106" s="6" t="s">
        <v>2311</v>
      </c>
      <c r="C106" s="6" t="s">
        <v>1396</v>
      </c>
      <c r="D106" s="23" t="s">
        <v>1447</v>
      </c>
      <c r="E106" s="23" t="s">
        <v>1448</v>
      </c>
      <c r="F106" s="23" t="s">
        <v>1488</v>
      </c>
      <c r="G106" s="23" t="s">
        <v>74</v>
      </c>
      <c r="H106" s="23" t="s">
        <v>75</v>
      </c>
      <c r="I106" s="23" t="s">
        <v>288</v>
      </c>
      <c r="J106" s="26" t="s">
        <v>2057</v>
      </c>
      <c r="K106" s="26" t="s">
        <v>1489</v>
      </c>
      <c r="L106" s="17">
        <v>14</v>
      </c>
      <c r="M106" s="26" t="s">
        <v>1491</v>
      </c>
      <c r="N106" s="26" t="s">
        <v>1492</v>
      </c>
      <c r="O106" s="17">
        <v>0</v>
      </c>
      <c r="P106" s="17">
        <v>14</v>
      </c>
      <c r="Q106" s="17">
        <v>14</v>
      </c>
      <c r="R106" s="17">
        <v>14</v>
      </c>
      <c r="S106" s="25">
        <f>SUM(O106:R106)</f>
        <v>42</v>
      </c>
      <c r="T106" s="25">
        <v>0</v>
      </c>
      <c r="U106" s="132" t="s">
        <v>183</v>
      </c>
      <c r="V106" s="25" t="s">
        <v>183</v>
      </c>
      <c r="W106" s="132" t="s">
        <v>183</v>
      </c>
      <c r="X106" s="17">
        <v>0</v>
      </c>
      <c r="Y106" s="14">
        <v>0</v>
      </c>
      <c r="Z106" s="23" t="s">
        <v>2744</v>
      </c>
      <c r="AA106" s="6" t="s">
        <v>2745</v>
      </c>
      <c r="AB106" s="17">
        <v>0</v>
      </c>
      <c r="AC106" s="17" t="s">
        <v>183</v>
      </c>
      <c r="AD106" s="17" t="s">
        <v>183</v>
      </c>
      <c r="AE106" s="17" t="s">
        <v>183</v>
      </c>
      <c r="AF106" s="6">
        <v>0</v>
      </c>
      <c r="AG106" s="6">
        <v>0</v>
      </c>
      <c r="AH106" s="6" t="s">
        <v>2746</v>
      </c>
      <c r="AI106" s="6" t="s">
        <v>2703</v>
      </c>
      <c r="AJ106" s="17">
        <v>0</v>
      </c>
      <c r="AK106" s="17">
        <v>0</v>
      </c>
      <c r="AL106" s="17">
        <v>0</v>
      </c>
      <c r="AM106" s="17" t="s">
        <v>183</v>
      </c>
      <c r="AN106" s="6">
        <v>0</v>
      </c>
      <c r="AO106" s="20">
        <v>0</v>
      </c>
      <c r="AP106" s="300" t="s">
        <v>2747</v>
      </c>
      <c r="AQ106" s="6"/>
      <c r="AR106" s="17">
        <v>0</v>
      </c>
      <c r="AS106" s="325">
        <v>0</v>
      </c>
      <c r="AT106" s="325">
        <v>0</v>
      </c>
      <c r="AU106" s="325" t="s">
        <v>183</v>
      </c>
      <c r="AV106" s="24">
        <v>0</v>
      </c>
      <c r="AW106" s="28">
        <v>0</v>
      </c>
      <c r="AX106" s="189" t="s">
        <v>2748</v>
      </c>
      <c r="AY106" s="24" t="s">
        <v>2749</v>
      </c>
    </row>
    <row r="107" spans="1:52" ht="409.5" x14ac:dyDescent="0.25">
      <c r="A107" s="2">
        <v>87</v>
      </c>
      <c r="B107" s="6" t="s">
        <v>2311</v>
      </c>
      <c r="C107" s="6" t="s">
        <v>1396</v>
      </c>
      <c r="D107" s="23" t="s">
        <v>1501</v>
      </c>
      <c r="E107" s="23" t="s">
        <v>1502</v>
      </c>
      <c r="F107" s="23" t="s">
        <v>1503</v>
      </c>
      <c r="G107" s="23" t="s">
        <v>74</v>
      </c>
      <c r="H107" s="23" t="s">
        <v>75</v>
      </c>
      <c r="I107" s="23" t="s">
        <v>288</v>
      </c>
      <c r="J107" s="26" t="s">
        <v>2057</v>
      </c>
      <c r="K107" s="26" t="s">
        <v>1504</v>
      </c>
      <c r="L107" s="17">
        <v>0</v>
      </c>
      <c r="M107" s="26" t="s">
        <v>1506</v>
      </c>
      <c r="N107" s="26" t="s">
        <v>1507</v>
      </c>
      <c r="O107" s="17">
        <v>0</v>
      </c>
      <c r="P107" s="25">
        <v>13200</v>
      </c>
      <c r="Q107" s="25">
        <v>13200</v>
      </c>
      <c r="R107" s="25">
        <v>13200</v>
      </c>
      <c r="S107" s="25">
        <f>SUM(O107:R107)</f>
        <v>39600</v>
      </c>
      <c r="T107" s="25">
        <v>0</v>
      </c>
      <c r="U107" s="132" t="s">
        <v>183</v>
      </c>
      <c r="V107" s="25" t="s">
        <v>183</v>
      </c>
      <c r="W107" s="25" t="s">
        <v>183</v>
      </c>
      <c r="X107" s="17">
        <v>0</v>
      </c>
      <c r="Y107" s="14">
        <v>0</v>
      </c>
      <c r="Z107" s="23" t="s">
        <v>2750</v>
      </c>
      <c r="AA107" s="6" t="s">
        <v>2751</v>
      </c>
      <c r="AB107" s="17">
        <v>0</v>
      </c>
      <c r="AC107" s="17" t="s">
        <v>183</v>
      </c>
      <c r="AD107" s="17" t="s">
        <v>183</v>
      </c>
      <c r="AE107" s="17" t="s">
        <v>183</v>
      </c>
      <c r="AF107" s="6">
        <v>0</v>
      </c>
      <c r="AG107" s="6">
        <v>0</v>
      </c>
      <c r="AH107" s="6" t="s">
        <v>2752</v>
      </c>
      <c r="AI107" s="6" t="s">
        <v>2703</v>
      </c>
      <c r="AJ107" s="17">
        <v>0</v>
      </c>
      <c r="AK107" s="17" t="s">
        <v>183</v>
      </c>
      <c r="AL107" s="17" t="s">
        <v>183</v>
      </c>
      <c r="AM107" s="17" t="s">
        <v>183</v>
      </c>
      <c r="AN107" s="6">
        <v>0</v>
      </c>
      <c r="AO107" s="6">
        <v>0</v>
      </c>
      <c r="AP107" s="6" t="s">
        <v>2753</v>
      </c>
      <c r="AQ107" s="6"/>
      <c r="AR107" s="17">
        <v>0</v>
      </c>
      <c r="AS107" s="325" t="s">
        <v>183</v>
      </c>
      <c r="AT107" s="325" t="s">
        <v>183</v>
      </c>
      <c r="AU107" s="325" t="s">
        <v>183</v>
      </c>
      <c r="AV107" s="24">
        <v>0</v>
      </c>
      <c r="AW107" s="28">
        <v>0</v>
      </c>
      <c r="AX107" s="24" t="s">
        <v>2754</v>
      </c>
      <c r="AY107" s="24" t="s">
        <v>2755</v>
      </c>
    </row>
    <row r="108" spans="1:52" ht="280.5" x14ac:dyDescent="0.25">
      <c r="A108" s="2">
        <v>88</v>
      </c>
      <c r="B108" s="6" t="s">
        <v>2311</v>
      </c>
      <c r="C108" s="6" t="s">
        <v>1396</v>
      </c>
      <c r="D108" s="23" t="s">
        <v>1501</v>
      </c>
      <c r="E108" s="23" t="s">
        <v>1502</v>
      </c>
      <c r="F108" s="23" t="s">
        <v>1503</v>
      </c>
      <c r="G108" s="23" t="s">
        <v>74</v>
      </c>
      <c r="H108" s="23" t="s">
        <v>75</v>
      </c>
      <c r="I108" s="23" t="s">
        <v>288</v>
      </c>
      <c r="J108" s="26" t="s">
        <v>794</v>
      </c>
      <c r="K108" s="26" t="s">
        <v>1516</v>
      </c>
      <c r="L108" s="17">
        <v>0</v>
      </c>
      <c r="M108" s="26" t="s">
        <v>1517</v>
      </c>
      <c r="N108" s="6" t="s">
        <v>1518</v>
      </c>
      <c r="O108" s="17">
        <v>0</v>
      </c>
      <c r="P108" s="17">
        <v>40</v>
      </c>
      <c r="Q108" s="17">
        <v>40</v>
      </c>
      <c r="R108" s="17">
        <v>40</v>
      </c>
      <c r="S108" s="25">
        <v>40</v>
      </c>
      <c r="T108" s="25">
        <v>0</v>
      </c>
      <c r="U108" s="132" t="s">
        <v>183</v>
      </c>
      <c r="V108" s="25" t="s">
        <v>183</v>
      </c>
      <c r="W108" s="25" t="s">
        <v>183</v>
      </c>
      <c r="X108" s="17">
        <v>0</v>
      </c>
      <c r="Y108" s="14">
        <v>0</v>
      </c>
      <c r="Z108" s="23" t="s">
        <v>2756</v>
      </c>
      <c r="AA108" s="6" t="s">
        <v>2751</v>
      </c>
      <c r="AB108" s="17">
        <v>0</v>
      </c>
      <c r="AC108" s="17" t="s">
        <v>183</v>
      </c>
      <c r="AD108" s="17" t="s">
        <v>183</v>
      </c>
      <c r="AE108" s="17" t="s">
        <v>183</v>
      </c>
      <c r="AF108" s="6">
        <v>9</v>
      </c>
      <c r="AG108" s="350">
        <v>0.22500000000000001</v>
      </c>
      <c r="AH108" s="6" t="s">
        <v>2757</v>
      </c>
      <c r="AI108" s="6" t="s">
        <v>2758</v>
      </c>
      <c r="AJ108" s="17">
        <v>0</v>
      </c>
      <c r="AK108" s="17" t="s">
        <v>183</v>
      </c>
      <c r="AL108" s="17" t="s">
        <v>183</v>
      </c>
      <c r="AM108" s="17" t="s">
        <v>183</v>
      </c>
      <c r="AN108" s="6">
        <v>0</v>
      </c>
      <c r="AO108" s="350" t="s">
        <v>2759</v>
      </c>
      <c r="AP108" s="6" t="s">
        <v>2760</v>
      </c>
      <c r="AQ108" s="6"/>
      <c r="AR108" s="17">
        <v>0</v>
      </c>
      <c r="AS108" s="325" t="s">
        <v>183</v>
      </c>
      <c r="AT108" s="325" t="s">
        <v>183</v>
      </c>
      <c r="AU108" s="325" t="s">
        <v>183</v>
      </c>
      <c r="AV108" s="24">
        <v>32</v>
      </c>
      <c r="AW108" s="363">
        <v>0.8</v>
      </c>
      <c r="AX108" s="24" t="s">
        <v>2761</v>
      </c>
      <c r="AY108" s="24" t="s">
        <v>2762</v>
      </c>
      <c r="AZ108" s="213" t="s">
        <v>2763</v>
      </c>
    </row>
    <row r="109" spans="1:52" ht="409.5" x14ac:dyDescent="0.25">
      <c r="A109" s="2">
        <v>89</v>
      </c>
      <c r="B109" s="6" t="s">
        <v>2311</v>
      </c>
      <c r="C109" s="6" t="s">
        <v>1396</v>
      </c>
      <c r="D109" s="23" t="s">
        <v>100</v>
      </c>
      <c r="E109" s="23" t="s">
        <v>248</v>
      </c>
      <c r="F109" s="23" t="s">
        <v>249</v>
      </c>
      <c r="G109" s="23" t="s">
        <v>1400</v>
      </c>
      <c r="H109" s="23" t="s">
        <v>75</v>
      </c>
      <c r="I109" s="23" t="s">
        <v>288</v>
      </c>
      <c r="J109" s="26" t="s">
        <v>2057</v>
      </c>
      <c r="K109" s="26" t="s">
        <v>1528</v>
      </c>
      <c r="L109" s="6">
        <v>1</v>
      </c>
      <c r="M109" s="23" t="s">
        <v>1530</v>
      </c>
      <c r="N109" s="26" t="s">
        <v>1531</v>
      </c>
      <c r="O109" s="6">
        <v>1</v>
      </c>
      <c r="P109" s="6">
        <v>1</v>
      </c>
      <c r="Q109" s="6">
        <v>1</v>
      </c>
      <c r="R109" s="6">
        <v>1</v>
      </c>
      <c r="S109" s="6">
        <v>4</v>
      </c>
      <c r="T109" s="6">
        <v>1</v>
      </c>
      <c r="U109" s="23" t="s">
        <v>2764</v>
      </c>
      <c r="V109" s="6"/>
      <c r="W109" s="6" t="s">
        <v>2765</v>
      </c>
      <c r="X109" s="6">
        <v>0</v>
      </c>
      <c r="Y109" s="14">
        <v>0</v>
      </c>
      <c r="Z109" s="23" t="s">
        <v>2766</v>
      </c>
      <c r="AA109" s="6" t="s">
        <v>2767</v>
      </c>
      <c r="AB109" s="17">
        <v>0</v>
      </c>
      <c r="AC109" s="373"/>
      <c r="AD109" s="373"/>
      <c r="AE109" s="6" t="s">
        <v>2768</v>
      </c>
      <c r="AF109" s="6">
        <v>0</v>
      </c>
      <c r="AG109" s="6">
        <v>0</v>
      </c>
      <c r="AH109" s="6" t="s">
        <v>2769</v>
      </c>
      <c r="AI109" s="6" t="s">
        <v>2703</v>
      </c>
      <c r="AJ109" s="17">
        <v>0</v>
      </c>
      <c r="AK109" s="17" t="s">
        <v>183</v>
      </c>
      <c r="AL109" s="17" t="s">
        <v>183</v>
      </c>
      <c r="AM109" s="17" t="s">
        <v>183</v>
      </c>
      <c r="AN109" s="6">
        <v>0.75</v>
      </c>
      <c r="AO109" s="20">
        <v>0.75</v>
      </c>
      <c r="AP109" s="6" t="s">
        <v>2770</v>
      </c>
      <c r="AQ109" s="6"/>
      <c r="AR109" s="17">
        <v>0</v>
      </c>
      <c r="AS109" s="325" t="s">
        <v>183</v>
      </c>
      <c r="AT109" s="325" t="s">
        <v>183</v>
      </c>
      <c r="AU109" s="325" t="s">
        <v>183</v>
      </c>
      <c r="AV109" s="394">
        <v>0.25</v>
      </c>
      <c r="AW109" s="395">
        <v>1</v>
      </c>
      <c r="AX109" s="396" t="s">
        <v>2771</v>
      </c>
      <c r="AY109" s="24" t="s">
        <v>2772</v>
      </c>
    </row>
    <row r="110" spans="1:52" ht="409.5" x14ac:dyDescent="0.25">
      <c r="A110" s="2">
        <v>90</v>
      </c>
      <c r="B110" s="6" t="s">
        <v>2311</v>
      </c>
      <c r="C110" s="6" t="s">
        <v>1396</v>
      </c>
      <c r="D110" s="23" t="s">
        <v>1264</v>
      </c>
      <c r="E110" s="23" t="s">
        <v>1540</v>
      </c>
      <c r="F110" s="23" t="s">
        <v>1541</v>
      </c>
      <c r="G110" s="23" t="s">
        <v>1400</v>
      </c>
      <c r="H110" s="23" t="s">
        <v>75</v>
      </c>
      <c r="I110" s="23" t="s">
        <v>288</v>
      </c>
      <c r="J110" s="26" t="s">
        <v>2057</v>
      </c>
      <c r="K110" s="26" t="s">
        <v>1542</v>
      </c>
      <c r="L110" s="6">
        <v>1</v>
      </c>
      <c r="M110" s="26" t="s">
        <v>1544</v>
      </c>
      <c r="N110" s="26" t="s">
        <v>1531</v>
      </c>
      <c r="O110" s="6">
        <v>1</v>
      </c>
      <c r="P110" s="6">
        <v>1</v>
      </c>
      <c r="Q110" s="6">
        <v>1</v>
      </c>
      <c r="R110" s="6">
        <v>1</v>
      </c>
      <c r="S110" s="6">
        <v>4</v>
      </c>
      <c r="T110" s="6">
        <v>1</v>
      </c>
      <c r="U110" s="23" t="s">
        <v>2773</v>
      </c>
      <c r="V110" s="6">
        <v>0</v>
      </c>
      <c r="W110" s="6" t="s">
        <v>2774</v>
      </c>
      <c r="X110" s="6">
        <v>0</v>
      </c>
      <c r="Y110" s="14">
        <v>0</v>
      </c>
      <c r="Z110" s="23" t="s">
        <v>2775</v>
      </c>
      <c r="AA110" s="6" t="s">
        <v>2776</v>
      </c>
      <c r="AB110" s="17">
        <v>1</v>
      </c>
      <c r="AC110" s="6" t="s">
        <v>2777</v>
      </c>
      <c r="AD110" s="17">
        <v>1</v>
      </c>
      <c r="AE110" s="6" t="s">
        <v>2778</v>
      </c>
      <c r="AF110" s="6">
        <v>0</v>
      </c>
      <c r="AG110" s="6">
        <v>0</v>
      </c>
      <c r="AH110" s="6" t="s">
        <v>2779</v>
      </c>
      <c r="AI110" s="6" t="s">
        <v>2703</v>
      </c>
      <c r="AJ110" s="17">
        <v>1</v>
      </c>
      <c r="AK110" s="6" t="s">
        <v>2780</v>
      </c>
      <c r="AL110" s="17" t="s">
        <v>183</v>
      </c>
      <c r="AM110" s="6" t="s">
        <v>2037</v>
      </c>
      <c r="AN110" s="6">
        <v>0.75</v>
      </c>
      <c r="AO110" s="20">
        <v>0.75</v>
      </c>
      <c r="AP110" s="6" t="s">
        <v>2781</v>
      </c>
      <c r="AQ110" s="6"/>
      <c r="AR110" s="17">
        <v>1</v>
      </c>
      <c r="AS110" s="24" t="s">
        <v>2780</v>
      </c>
      <c r="AT110" s="325" t="s">
        <v>183</v>
      </c>
      <c r="AU110" s="24" t="s">
        <v>2037</v>
      </c>
      <c r="AV110" s="24">
        <v>0.25</v>
      </c>
      <c r="AW110" s="28">
        <v>0.25</v>
      </c>
      <c r="AX110" s="397" t="s">
        <v>2782</v>
      </c>
      <c r="AY110" s="24" t="s">
        <v>2783</v>
      </c>
    </row>
    <row r="111" spans="1:52" ht="331.5" x14ac:dyDescent="0.25">
      <c r="A111" s="2">
        <v>91</v>
      </c>
      <c r="B111" s="6" t="s">
        <v>2311</v>
      </c>
      <c r="C111" s="6" t="s">
        <v>1396</v>
      </c>
      <c r="D111" s="23" t="s">
        <v>100</v>
      </c>
      <c r="E111" s="23" t="s">
        <v>248</v>
      </c>
      <c r="F111" s="23" t="s">
        <v>249</v>
      </c>
      <c r="G111" s="23" t="s">
        <v>1400</v>
      </c>
      <c r="H111" s="23" t="s">
        <v>75</v>
      </c>
      <c r="I111" s="23" t="s">
        <v>288</v>
      </c>
      <c r="J111" s="26" t="s">
        <v>2057</v>
      </c>
      <c r="K111" s="26" t="s">
        <v>1552</v>
      </c>
      <c r="L111" s="6">
        <v>0</v>
      </c>
      <c r="M111" s="26" t="s">
        <v>1554</v>
      </c>
      <c r="N111" s="26" t="s">
        <v>2784</v>
      </c>
      <c r="O111" s="6">
        <v>0</v>
      </c>
      <c r="P111" s="6">
        <v>2</v>
      </c>
      <c r="Q111" s="6">
        <v>1</v>
      </c>
      <c r="R111" s="6">
        <v>0</v>
      </c>
      <c r="S111" s="6">
        <f>+O111+P111+Q111+R111</f>
        <v>3</v>
      </c>
      <c r="T111" s="6">
        <v>0</v>
      </c>
      <c r="U111" s="6" t="s">
        <v>183</v>
      </c>
      <c r="V111" s="6" t="s">
        <v>183</v>
      </c>
      <c r="W111" s="6" t="s">
        <v>183</v>
      </c>
      <c r="X111" s="17">
        <v>0</v>
      </c>
      <c r="Y111" s="14">
        <v>0</v>
      </c>
      <c r="Z111" s="23"/>
      <c r="AA111" s="26" t="s">
        <v>2785</v>
      </c>
      <c r="AB111" s="17">
        <v>0</v>
      </c>
      <c r="AC111" s="17" t="s">
        <v>183</v>
      </c>
      <c r="AD111" s="17" t="s">
        <v>183</v>
      </c>
      <c r="AE111" s="17" t="s">
        <v>183</v>
      </c>
      <c r="AF111" s="398">
        <v>0</v>
      </c>
      <c r="AG111" s="6">
        <v>0</v>
      </c>
      <c r="AH111" s="6" t="s">
        <v>2786</v>
      </c>
      <c r="AI111" s="6" t="s">
        <v>2703</v>
      </c>
      <c r="AJ111" s="17">
        <v>0</v>
      </c>
      <c r="AK111" s="17" t="s">
        <v>183</v>
      </c>
      <c r="AL111" s="17" t="s">
        <v>183</v>
      </c>
      <c r="AM111" s="17" t="s">
        <v>183</v>
      </c>
      <c r="AN111" s="398">
        <v>0</v>
      </c>
      <c r="AO111" s="6">
        <v>0</v>
      </c>
      <c r="AP111" s="6" t="s">
        <v>2787</v>
      </c>
      <c r="AQ111" s="6"/>
      <c r="AR111" s="17">
        <v>0</v>
      </c>
      <c r="AS111" s="325" t="s">
        <v>183</v>
      </c>
      <c r="AT111" s="325" t="s">
        <v>183</v>
      </c>
      <c r="AU111" s="325" t="s">
        <v>183</v>
      </c>
      <c r="AV111" s="399">
        <v>0</v>
      </c>
      <c r="AW111" s="400">
        <v>0</v>
      </c>
      <c r="AX111" s="397" t="s">
        <v>2788</v>
      </c>
      <c r="AY111" s="24" t="s">
        <v>2789</v>
      </c>
    </row>
    <row r="112" spans="1:52" ht="77.25" thickBot="1" x14ac:dyDescent="0.3">
      <c r="A112" s="2">
        <v>92</v>
      </c>
      <c r="B112" s="6" t="s">
        <v>2311</v>
      </c>
      <c r="C112" s="6" t="s">
        <v>1396</v>
      </c>
      <c r="D112" s="23" t="s">
        <v>1264</v>
      </c>
      <c r="E112" s="23" t="s">
        <v>1564</v>
      </c>
      <c r="F112" s="23" t="s">
        <v>1565</v>
      </c>
      <c r="G112" s="23" t="s">
        <v>1566</v>
      </c>
      <c r="H112" s="23" t="s">
        <v>777</v>
      </c>
      <c r="I112" s="23" t="s">
        <v>778</v>
      </c>
      <c r="J112" s="26" t="s">
        <v>2057</v>
      </c>
      <c r="K112" s="26" t="s">
        <v>2790</v>
      </c>
      <c r="L112" s="17">
        <v>0</v>
      </c>
      <c r="M112" s="6" t="s">
        <v>1569</v>
      </c>
      <c r="N112" s="26" t="s">
        <v>1570</v>
      </c>
      <c r="O112" s="17">
        <v>0</v>
      </c>
      <c r="P112" s="17">
        <v>0</v>
      </c>
      <c r="Q112" s="17">
        <v>0.5</v>
      </c>
      <c r="R112" s="17">
        <v>0.5</v>
      </c>
      <c r="S112" s="17">
        <v>1</v>
      </c>
      <c r="T112" s="17">
        <v>0</v>
      </c>
      <c r="U112" s="6" t="s">
        <v>183</v>
      </c>
      <c r="V112" s="17" t="s">
        <v>183</v>
      </c>
      <c r="W112" s="17" t="s">
        <v>183</v>
      </c>
      <c r="X112" s="17" t="s">
        <v>2791</v>
      </c>
      <c r="Y112" s="6" t="s">
        <v>2351</v>
      </c>
      <c r="Z112" s="6" t="s">
        <v>183</v>
      </c>
      <c r="AA112" s="6" t="s">
        <v>2351</v>
      </c>
      <c r="AB112" s="17">
        <v>0</v>
      </c>
      <c r="AC112" s="17" t="s">
        <v>183</v>
      </c>
      <c r="AD112" s="17" t="s">
        <v>183</v>
      </c>
      <c r="AE112" s="17" t="s">
        <v>183</v>
      </c>
      <c r="AF112" s="6">
        <v>0</v>
      </c>
      <c r="AG112" s="6" t="s">
        <v>2351</v>
      </c>
      <c r="AH112" s="6"/>
      <c r="AI112" s="6" t="s">
        <v>2792</v>
      </c>
      <c r="AJ112" s="17">
        <v>0</v>
      </c>
      <c r="AK112" s="17" t="s">
        <v>183</v>
      </c>
      <c r="AL112" s="17" t="s">
        <v>183</v>
      </c>
      <c r="AM112" s="17" t="s">
        <v>183</v>
      </c>
      <c r="AN112" s="6">
        <v>0</v>
      </c>
      <c r="AO112" s="6" t="s">
        <v>2351</v>
      </c>
      <c r="AP112" s="6" t="s">
        <v>183</v>
      </c>
      <c r="AQ112" s="6" t="s">
        <v>2793</v>
      </c>
      <c r="AR112" s="17">
        <v>0</v>
      </c>
      <c r="AS112" s="325" t="s">
        <v>183</v>
      </c>
      <c r="AT112" s="325" t="s">
        <v>183</v>
      </c>
      <c r="AU112" s="325" t="s">
        <v>183</v>
      </c>
      <c r="AV112" s="401">
        <v>0</v>
      </c>
      <c r="AW112" s="401" t="s">
        <v>2351</v>
      </c>
      <c r="AX112" s="402" t="s">
        <v>183</v>
      </c>
      <c r="AY112" s="24" t="s">
        <v>2794</v>
      </c>
    </row>
    <row r="113" spans="1:52" ht="409.5" x14ac:dyDescent="0.25">
      <c r="A113" s="2">
        <v>93</v>
      </c>
      <c r="B113" s="6" t="s">
        <v>2311</v>
      </c>
      <c r="C113" s="6" t="s">
        <v>1579</v>
      </c>
      <c r="D113" s="23" t="s">
        <v>100</v>
      </c>
      <c r="E113" s="23" t="s">
        <v>72</v>
      </c>
      <c r="F113" s="23" t="s">
        <v>73</v>
      </c>
      <c r="G113" s="23" t="s">
        <v>74</v>
      </c>
      <c r="H113" s="23" t="s">
        <v>75</v>
      </c>
      <c r="I113" s="23" t="s">
        <v>226</v>
      </c>
      <c r="J113" s="26" t="s">
        <v>1112</v>
      </c>
      <c r="K113" s="26" t="s">
        <v>1581</v>
      </c>
      <c r="L113" s="8">
        <v>0</v>
      </c>
      <c r="M113" s="23" t="s">
        <v>1583</v>
      </c>
      <c r="N113" s="26" t="s">
        <v>1584</v>
      </c>
      <c r="O113" s="8">
        <v>1</v>
      </c>
      <c r="P113" s="8">
        <v>1</v>
      </c>
      <c r="Q113" s="8">
        <v>1</v>
      </c>
      <c r="R113" s="8">
        <v>1</v>
      </c>
      <c r="S113" s="8">
        <v>1</v>
      </c>
      <c r="T113" s="8">
        <v>0.75</v>
      </c>
      <c r="U113" s="20" t="s">
        <v>2795</v>
      </c>
      <c r="V113" s="8">
        <v>0.2</v>
      </c>
      <c r="W113" s="403" t="s">
        <v>2796</v>
      </c>
      <c r="X113" s="8">
        <v>0.23</v>
      </c>
      <c r="Y113" s="14">
        <f>IF(P113=0,"Actividad no programada en la vigencia 2024",IF(X113=0,"No aplica",IFERROR(X113/P113,"No aplica")))</f>
        <v>0.23</v>
      </c>
      <c r="Z113" s="23" t="s">
        <v>2797</v>
      </c>
      <c r="AA113" s="6" t="s">
        <v>2798</v>
      </c>
      <c r="AB113" s="8">
        <v>0.75</v>
      </c>
      <c r="AC113" s="6" t="s">
        <v>2799</v>
      </c>
      <c r="AD113" s="8">
        <v>0.48</v>
      </c>
      <c r="AE113" s="17"/>
      <c r="AF113" s="20">
        <v>0.42</v>
      </c>
      <c r="AG113" s="20">
        <v>0.42</v>
      </c>
      <c r="AH113" s="6" t="s">
        <v>2800</v>
      </c>
      <c r="AI113" s="6" t="s">
        <v>2801</v>
      </c>
      <c r="AJ113" s="8">
        <v>0.75</v>
      </c>
      <c r="AK113" s="6" t="s">
        <v>2802</v>
      </c>
      <c r="AL113" s="8">
        <v>0.62</v>
      </c>
      <c r="AM113" s="17"/>
      <c r="AN113" s="20">
        <v>0.67</v>
      </c>
      <c r="AO113" s="20">
        <v>0.67</v>
      </c>
      <c r="AP113" s="6" t="s">
        <v>2803</v>
      </c>
      <c r="AQ113" s="6" t="s">
        <v>2804</v>
      </c>
      <c r="AR113" s="8">
        <v>0.75</v>
      </c>
      <c r="AS113" s="24" t="s">
        <v>2802</v>
      </c>
      <c r="AT113" s="280">
        <v>0.62</v>
      </c>
      <c r="AU113" s="325"/>
      <c r="AV113" s="28">
        <v>0.8</v>
      </c>
      <c r="AW113" s="117">
        <v>0.86670000000000003</v>
      </c>
      <c r="AX113" s="82" t="s">
        <v>2805</v>
      </c>
      <c r="AY113" s="24"/>
      <c r="AZ113" s="213" t="s">
        <v>2806</v>
      </c>
    </row>
    <row r="114" spans="1:52" ht="382.5" x14ac:dyDescent="0.25">
      <c r="A114" s="2">
        <v>94</v>
      </c>
      <c r="B114" s="6" t="s">
        <v>2311</v>
      </c>
      <c r="C114" s="6" t="s">
        <v>1594</v>
      </c>
      <c r="D114" s="23" t="s">
        <v>100</v>
      </c>
      <c r="E114" s="71" t="s">
        <v>72</v>
      </c>
      <c r="F114" s="71" t="s">
        <v>73</v>
      </c>
      <c r="G114" s="23" t="s">
        <v>74</v>
      </c>
      <c r="H114" s="4" t="s">
        <v>75</v>
      </c>
      <c r="I114" s="4" t="s">
        <v>101</v>
      </c>
      <c r="J114" s="4" t="s">
        <v>794</v>
      </c>
      <c r="K114" s="4" t="s">
        <v>1596</v>
      </c>
      <c r="L114" s="8">
        <v>0</v>
      </c>
      <c r="M114" s="4" t="s">
        <v>2807</v>
      </c>
      <c r="N114" s="4" t="s">
        <v>2808</v>
      </c>
      <c r="O114" s="17">
        <v>0</v>
      </c>
      <c r="P114" s="8">
        <v>0.2</v>
      </c>
      <c r="Q114" s="8">
        <v>0.4</v>
      </c>
      <c r="R114" s="8">
        <v>0.4</v>
      </c>
      <c r="S114" s="8">
        <f>+O114+P114+Q114+R114</f>
        <v>1</v>
      </c>
      <c r="T114" s="17">
        <v>0</v>
      </c>
      <c r="U114" s="20" t="s">
        <v>183</v>
      </c>
      <c r="V114" s="8" t="s">
        <v>183</v>
      </c>
      <c r="W114" s="8" t="s">
        <v>183</v>
      </c>
      <c r="X114" s="17">
        <v>0</v>
      </c>
      <c r="Y114" s="14">
        <v>0</v>
      </c>
      <c r="Z114" s="23"/>
      <c r="AA114" s="23" t="s">
        <v>2809</v>
      </c>
      <c r="AB114" s="17">
        <v>0</v>
      </c>
      <c r="AC114" s="17" t="s">
        <v>183</v>
      </c>
      <c r="AD114" s="17" t="s">
        <v>183</v>
      </c>
      <c r="AE114" s="17" t="s">
        <v>183</v>
      </c>
      <c r="AF114" s="20">
        <v>0.05</v>
      </c>
      <c r="AG114" s="20">
        <v>1</v>
      </c>
      <c r="AH114" s="6" t="s">
        <v>2810</v>
      </c>
      <c r="AI114" s="6" t="s">
        <v>2811</v>
      </c>
      <c r="AJ114" s="20">
        <v>0</v>
      </c>
      <c r="AK114" s="20" t="s">
        <v>171</v>
      </c>
      <c r="AL114" s="20" t="s">
        <v>171</v>
      </c>
      <c r="AM114" s="20" t="s">
        <v>171</v>
      </c>
      <c r="AN114" s="20">
        <v>0.15</v>
      </c>
      <c r="AO114" s="20">
        <v>1</v>
      </c>
      <c r="AP114" s="7" t="s">
        <v>2812</v>
      </c>
      <c r="AQ114" s="7" t="s">
        <v>2813</v>
      </c>
      <c r="AR114" s="20">
        <v>0</v>
      </c>
      <c r="AS114" s="20" t="s">
        <v>171</v>
      </c>
      <c r="AT114" s="20" t="s">
        <v>171</v>
      </c>
      <c r="AU114" s="20" t="s">
        <v>171</v>
      </c>
      <c r="AV114" s="404">
        <v>0.2</v>
      </c>
      <c r="AW114" s="405">
        <v>1</v>
      </c>
      <c r="AX114" s="406" t="s">
        <v>2814</v>
      </c>
      <c r="AY114" s="33" t="s">
        <v>2815</v>
      </c>
      <c r="AZ114" s="213" t="s">
        <v>2816</v>
      </c>
    </row>
    <row r="115" spans="1:52" s="297" customFormat="1" ht="127.5" x14ac:dyDescent="0.25">
      <c r="A115" s="2">
        <v>95</v>
      </c>
      <c r="B115" s="4" t="s">
        <v>2311</v>
      </c>
      <c r="C115" s="4" t="s">
        <v>1612</v>
      </c>
      <c r="D115" s="70" t="s">
        <v>100</v>
      </c>
      <c r="E115" s="71" t="s">
        <v>248</v>
      </c>
      <c r="F115" s="71" t="s">
        <v>249</v>
      </c>
      <c r="G115" s="70" t="s">
        <v>74</v>
      </c>
      <c r="H115" s="6" t="s">
        <v>1614</v>
      </c>
      <c r="I115" s="17" t="s">
        <v>1615</v>
      </c>
      <c r="J115" s="58" t="s">
        <v>794</v>
      </c>
      <c r="K115" s="4" t="s">
        <v>1616</v>
      </c>
      <c r="L115" s="17">
        <v>0</v>
      </c>
      <c r="M115" s="4" t="s">
        <v>1618</v>
      </c>
      <c r="N115" s="4" t="s">
        <v>1619</v>
      </c>
      <c r="O115" s="17">
        <v>0</v>
      </c>
      <c r="P115" s="17">
        <v>0</v>
      </c>
      <c r="Q115" s="17">
        <v>1</v>
      </c>
      <c r="R115" s="17">
        <v>1</v>
      </c>
      <c r="S115" s="17">
        <v>2</v>
      </c>
      <c r="T115" s="77">
        <v>0</v>
      </c>
      <c r="U115" s="77" t="s">
        <v>183</v>
      </c>
      <c r="V115" s="77" t="s">
        <v>183</v>
      </c>
      <c r="W115" s="4" t="s">
        <v>2817</v>
      </c>
      <c r="X115" s="77">
        <v>0</v>
      </c>
      <c r="Y115" s="77" t="s">
        <v>2818</v>
      </c>
      <c r="Z115" s="4" t="s">
        <v>2817</v>
      </c>
      <c r="AA115" s="4" t="s">
        <v>2817</v>
      </c>
      <c r="AB115" s="77">
        <v>0</v>
      </c>
      <c r="AC115" s="77" t="s">
        <v>183</v>
      </c>
      <c r="AD115" s="77" t="s">
        <v>183</v>
      </c>
      <c r="AE115" s="4" t="s">
        <v>2817</v>
      </c>
      <c r="AF115" s="77">
        <v>0</v>
      </c>
      <c r="AG115" s="77" t="s">
        <v>2818</v>
      </c>
      <c r="AH115" s="4" t="s">
        <v>2817</v>
      </c>
      <c r="AI115" s="4" t="s">
        <v>2817</v>
      </c>
      <c r="AJ115" s="77">
        <v>0</v>
      </c>
      <c r="AK115" s="77" t="s">
        <v>183</v>
      </c>
      <c r="AL115" s="77" t="s">
        <v>183</v>
      </c>
      <c r="AM115" s="4" t="s">
        <v>2817</v>
      </c>
      <c r="AN115" s="77">
        <v>0</v>
      </c>
      <c r="AO115" s="77" t="s">
        <v>2818</v>
      </c>
      <c r="AP115" s="4" t="s">
        <v>2817</v>
      </c>
      <c r="AQ115" s="4" t="s">
        <v>2817</v>
      </c>
      <c r="AR115" s="77">
        <v>0</v>
      </c>
      <c r="AS115" s="77" t="s">
        <v>183</v>
      </c>
      <c r="AT115" s="77" t="s">
        <v>183</v>
      </c>
      <c r="AU115" s="11" t="s">
        <v>2817</v>
      </c>
      <c r="AV115" s="266">
        <v>0</v>
      </c>
      <c r="AW115" s="407"/>
      <c r="AX115" s="406"/>
      <c r="AY115" s="11"/>
      <c r="AZ115" s="213" t="s">
        <v>2819</v>
      </c>
    </row>
    <row r="116" spans="1:52" ht="114.75" x14ac:dyDescent="0.25">
      <c r="A116" s="2">
        <v>96</v>
      </c>
      <c r="B116" s="4" t="s">
        <v>2311</v>
      </c>
      <c r="C116" s="4" t="s">
        <v>1612</v>
      </c>
      <c r="D116" s="70" t="s">
        <v>100</v>
      </c>
      <c r="E116" s="71" t="s">
        <v>248</v>
      </c>
      <c r="F116" s="71" t="s">
        <v>249</v>
      </c>
      <c r="G116" s="70" t="s">
        <v>74</v>
      </c>
      <c r="H116" s="6" t="s">
        <v>1614</v>
      </c>
      <c r="I116" s="17" t="s">
        <v>1615</v>
      </c>
      <c r="J116" s="58" t="s">
        <v>794</v>
      </c>
      <c r="K116" s="4" t="s">
        <v>1628</v>
      </c>
      <c r="L116" s="17">
        <v>0</v>
      </c>
      <c r="M116" s="4" t="s">
        <v>1630</v>
      </c>
      <c r="N116" s="4" t="s">
        <v>1631</v>
      </c>
      <c r="O116" s="17">
        <v>0</v>
      </c>
      <c r="P116" s="17">
        <v>0</v>
      </c>
      <c r="Q116" s="17">
        <v>4</v>
      </c>
      <c r="R116" s="17">
        <v>4</v>
      </c>
      <c r="S116" s="17">
        <v>8</v>
      </c>
      <c r="T116" s="77">
        <v>0</v>
      </c>
      <c r="U116" s="77" t="s">
        <v>183</v>
      </c>
      <c r="V116" s="77" t="s">
        <v>183</v>
      </c>
      <c r="W116" s="4" t="s">
        <v>2817</v>
      </c>
      <c r="X116" s="77">
        <v>0</v>
      </c>
      <c r="Y116" s="77" t="s">
        <v>2818</v>
      </c>
      <c r="Z116" s="4" t="s">
        <v>2817</v>
      </c>
      <c r="AA116" s="4" t="s">
        <v>2817</v>
      </c>
      <c r="AB116" s="77">
        <v>0</v>
      </c>
      <c r="AC116" s="77" t="s">
        <v>183</v>
      </c>
      <c r="AD116" s="77" t="s">
        <v>183</v>
      </c>
      <c r="AE116" s="4" t="s">
        <v>2817</v>
      </c>
      <c r="AF116" s="77">
        <v>0</v>
      </c>
      <c r="AG116" s="77" t="s">
        <v>2818</v>
      </c>
      <c r="AH116" s="4" t="s">
        <v>2817</v>
      </c>
      <c r="AI116" s="4" t="s">
        <v>2817</v>
      </c>
      <c r="AJ116" s="77">
        <v>0</v>
      </c>
      <c r="AK116" s="77" t="s">
        <v>183</v>
      </c>
      <c r="AL116" s="77" t="s">
        <v>183</v>
      </c>
      <c r="AM116" s="4" t="s">
        <v>2817</v>
      </c>
      <c r="AN116" s="77">
        <v>0</v>
      </c>
      <c r="AO116" s="77" t="s">
        <v>2818</v>
      </c>
      <c r="AP116" s="4" t="s">
        <v>2817</v>
      </c>
      <c r="AQ116" s="4" t="s">
        <v>2817</v>
      </c>
      <c r="AR116" s="77">
        <v>0</v>
      </c>
      <c r="AS116" s="77" t="s">
        <v>183</v>
      </c>
      <c r="AT116" s="77" t="s">
        <v>183</v>
      </c>
      <c r="AU116" s="11" t="s">
        <v>2817</v>
      </c>
      <c r="AV116" s="77">
        <v>0</v>
      </c>
      <c r="AW116" s="77"/>
      <c r="AX116" s="11"/>
      <c r="AY116" s="11"/>
      <c r="AZ116" s="213" t="s">
        <v>2819</v>
      </c>
    </row>
    <row r="117" spans="1:52" ht="229.5" x14ac:dyDescent="0.25">
      <c r="A117" s="2">
        <v>97</v>
      </c>
      <c r="B117" s="6" t="s">
        <v>2311</v>
      </c>
      <c r="C117" s="6" t="s">
        <v>1640</v>
      </c>
      <c r="D117" s="23" t="s">
        <v>100</v>
      </c>
      <c r="E117" s="23" t="s">
        <v>72</v>
      </c>
      <c r="F117" s="23" t="s">
        <v>73</v>
      </c>
      <c r="G117" s="23" t="s">
        <v>74</v>
      </c>
      <c r="H117" s="23" t="s">
        <v>75</v>
      </c>
      <c r="I117" s="23" t="s">
        <v>101</v>
      </c>
      <c r="J117" s="26" t="s">
        <v>794</v>
      </c>
      <c r="K117" s="26" t="s">
        <v>1642</v>
      </c>
      <c r="L117" s="182">
        <v>0</v>
      </c>
      <c r="M117" s="7" t="s">
        <v>1644</v>
      </c>
      <c r="N117" s="7" t="s">
        <v>1645</v>
      </c>
      <c r="O117" s="8">
        <v>1</v>
      </c>
      <c r="P117" s="8">
        <v>1</v>
      </c>
      <c r="Q117" s="8">
        <v>1</v>
      </c>
      <c r="R117" s="8">
        <v>1</v>
      </c>
      <c r="S117" s="8">
        <v>1</v>
      </c>
      <c r="T117" s="17">
        <v>0</v>
      </c>
      <c r="U117" s="20" t="s">
        <v>183</v>
      </c>
      <c r="V117" s="8" t="s">
        <v>183</v>
      </c>
      <c r="W117" s="8" t="s">
        <v>183</v>
      </c>
      <c r="X117" s="8">
        <v>1</v>
      </c>
      <c r="Y117" s="14">
        <f t="shared" ref="Y117:Y127" si="5">IF(P117=0,"Actividad no programada en la vigencia 2024",IF(X117=0,"No aplica",IFERROR(X117/P117,"No aplica")))</f>
        <v>1</v>
      </c>
      <c r="Z117" s="23" t="s">
        <v>2820</v>
      </c>
      <c r="AA117" s="6" t="s">
        <v>2821</v>
      </c>
      <c r="AB117" s="17">
        <v>0</v>
      </c>
      <c r="AC117" s="17" t="s">
        <v>183</v>
      </c>
      <c r="AD117" s="17" t="s">
        <v>183</v>
      </c>
      <c r="AE117" s="17" t="s">
        <v>183</v>
      </c>
      <c r="AF117" s="20">
        <v>0.25</v>
      </c>
      <c r="AG117" s="20">
        <v>0.25</v>
      </c>
      <c r="AH117" s="6" t="s">
        <v>2822</v>
      </c>
      <c r="AI117" s="6" t="s">
        <v>2823</v>
      </c>
      <c r="AJ117" s="17">
        <v>0</v>
      </c>
      <c r="AK117" s="17" t="s">
        <v>183</v>
      </c>
      <c r="AL117" s="17" t="s">
        <v>183</v>
      </c>
      <c r="AM117" s="17" t="s">
        <v>183</v>
      </c>
      <c r="AN117" s="20">
        <v>0.25</v>
      </c>
      <c r="AO117" s="20">
        <v>0.25</v>
      </c>
      <c r="AP117" s="6" t="s">
        <v>2822</v>
      </c>
      <c r="AQ117" s="6" t="s">
        <v>2824</v>
      </c>
      <c r="AR117" s="17">
        <v>0</v>
      </c>
      <c r="AS117" s="325" t="s">
        <v>183</v>
      </c>
      <c r="AT117" s="325" t="s">
        <v>183</v>
      </c>
      <c r="AU117" s="325" t="s">
        <v>183</v>
      </c>
      <c r="AV117" s="28">
        <v>0</v>
      </c>
      <c r="AW117" s="28">
        <v>0</v>
      </c>
      <c r="AX117" s="24"/>
      <c r="AY117" s="24" t="s">
        <v>2825</v>
      </c>
      <c r="AZ117" s="213" t="s">
        <v>2826</v>
      </c>
    </row>
    <row r="118" spans="1:52" ht="409.5" x14ac:dyDescent="0.25">
      <c r="A118" s="2">
        <v>98</v>
      </c>
      <c r="B118" s="58" t="s">
        <v>1657</v>
      </c>
      <c r="C118" s="58" t="s">
        <v>1657</v>
      </c>
      <c r="D118" s="58" t="s">
        <v>1658</v>
      </c>
      <c r="E118" s="58" t="s">
        <v>1540</v>
      </c>
      <c r="F118" s="58" t="s">
        <v>1541</v>
      </c>
      <c r="G118" s="58" t="s">
        <v>1400</v>
      </c>
      <c r="H118" s="58" t="s">
        <v>75</v>
      </c>
      <c r="I118" s="58" t="s">
        <v>288</v>
      </c>
      <c r="J118" s="58" t="s">
        <v>794</v>
      </c>
      <c r="K118" s="58" t="s">
        <v>1659</v>
      </c>
      <c r="L118" s="58">
        <v>0</v>
      </c>
      <c r="M118" s="58" t="s">
        <v>2827</v>
      </c>
      <c r="N118" s="58" t="s">
        <v>2828</v>
      </c>
      <c r="O118" s="97">
        <v>0.1</v>
      </c>
      <c r="P118" s="97">
        <v>0.3</v>
      </c>
      <c r="Q118" s="97">
        <v>0.3</v>
      </c>
      <c r="R118" s="97">
        <v>0.3</v>
      </c>
      <c r="S118" s="97">
        <v>1</v>
      </c>
      <c r="T118" s="97">
        <v>0.05</v>
      </c>
      <c r="U118" s="408" t="s">
        <v>2829</v>
      </c>
      <c r="V118" s="171">
        <v>5</v>
      </c>
      <c r="W118" s="282" t="s">
        <v>2089</v>
      </c>
      <c r="X118" s="237">
        <v>0.08</v>
      </c>
      <c r="Y118" s="272">
        <f t="shared" si="5"/>
        <v>0.26666666666666666</v>
      </c>
      <c r="Z118" s="58" t="s">
        <v>2830</v>
      </c>
      <c r="AA118" s="58" t="s">
        <v>2831</v>
      </c>
      <c r="AB118" s="97" t="s">
        <v>2092</v>
      </c>
      <c r="AC118" s="408" t="s">
        <v>2092</v>
      </c>
      <c r="AD118" s="409" t="s">
        <v>2092</v>
      </c>
      <c r="AE118" s="282" t="s">
        <v>2092</v>
      </c>
      <c r="AF118" s="237">
        <v>0.1</v>
      </c>
      <c r="AG118" s="410">
        <f>AF118/R118</f>
        <v>0.33333333333333337</v>
      </c>
      <c r="AH118" s="58" t="s">
        <v>2832</v>
      </c>
      <c r="AI118" s="58" t="s">
        <v>2833</v>
      </c>
      <c r="AJ118" s="97" t="s">
        <v>2092</v>
      </c>
      <c r="AK118" s="408" t="s">
        <v>2092</v>
      </c>
      <c r="AL118" s="409" t="s">
        <v>2092</v>
      </c>
      <c r="AM118" s="282" t="s">
        <v>2092</v>
      </c>
      <c r="AN118" s="411">
        <v>0.3</v>
      </c>
      <c r="AO118" s="412">
        <v>100</v>
      </c>
      <c r="AP118" s="241" t="s">
        <v>2834</v>
      </c>
      <c r="AQ118" s="58" t="s">
        <v>2835</v>
      </c>
      <c r="AR118" s="97" t="s">
        <v>2092</v>
      </c>
      <c r="AS118" s="413" t="s">
        <v>2092</v>
      </c>
      <c r="AT118" s="414" t="s">
        <v>2092</v>
      </c>
      <c r="AU118" s="415" t="s">
        <v>2092</v>
      </c>
      <c r="AV118" s="416">
        <v>1</v>
      </c>
      <c r="AW118" s="417">
        <v>100</v>
      </c>
      <c r="AX118" s="235" t="s">
        <v>2836</v>
      </c>
      <c r="AY118" s="235" t="s">
        <v>2837</v>
      </c>
      <c r="AZ118" s="213" t="s">
        <v>2838</v>
      </c>
    </row>
    <row r="119" spans="1:52" ht="409.5" x14ac:dyDescent="0.25">
      <c r="A119" s="2">
        <v>99</v>
      </c>
      <c r="B119" s="58" t="s">
        <v>285</v>
      </c>
      <c r="C119" s="58" t="s">
        <v>285</v>
      </c>
      <c r="D119" s="58" t="s">
        <v>71</v>
      </c>
      <c r="E119" s="58" t="s">
        <v>72</v>
      </c>
      <c r="F119" s="58" t="s">
        <v>73</v>
      </c>
      <c r="G119" s="58" t="s">
        <v>74</v>
      </c>
      <c r="H119" s="58" t="s">
        <v>287</v>
      </c>
      <c r="I119" s="58" t="s">
        <v>288</v>
      </c>
      <c r="J119" s="58" t="s">
        <v>794</v>
      </c>
      <c r="K119" s="241" t="s">
        <v>289</v>
      </c>
      <c r="L119" s="59">
        <v>4</v>
      </c>
      <c r="M119" s="241" t="s">
        <v>290</v>
      </c>
      <c r="N119" s="241" t="s">
        <v>291</v>
      </c>
      <c r="O119" s="72">
        <v>4</v>
      </c>
      <c r="P119" s="77">
        <v>4</v>
      </c>
      <c r="Q119" s="77">
        <v>4</v>
      </c>
      <c r="R119" s="77">
        <v>4</v>
      </c>
      <c r="S119" s="72">
        <v>4</v>
      </c>
      <c r="T119" s="72">
        <v>2</v>
      </c>
      <c r="U119" s="241" t="s">
        <v>2839</v>
      </c>
      <c r="V119" s="77">
        <v>0</v>
      </c>
      <c r="W119" s="58" t="s">
        <v>2840</v>
      </c>
      <c r="X119" s="77">
        <v>1</v>
      </c>
      <c r="Y119" s="72">
        <f t="shared" si="5"/>
        <v>0.25</v>
      </c>
      <c r="Z119" s="241" t="s">
        <v>2841</v>
      </c>
      <c r="AA119" s="241" t="s">
        <v>2842</v>
      </c>
      <c r="AB119" s="72">
        <v>2</v>
      </c>
      <c r="AC119" s="241"/>
      <c r="AD119" s="59"/>
      <c r="AE119" s="58"/>
      <c r="AF119" s="77">
        <v>1</v>
      </c>
      <c r="AG119" s="77">
        <v>0.25</v>
      </c>
      <c r="AH119" s="241" t="s">
        <v>2843</v>
      </c>
      <c r="AI119" s="241" t="s">
        <v>2844</v>
      </c>
      <c r="AJ119" s="72">
        <v>2</v>
      </c>
      <c r="AK119" s="241"/>
      <c r="AL119" s="59"/>
      <c r="AM119" s="58"/>
      <c r="AN119" s="77">
        <v>0</v>
      </c>
      <c r="AO119" s="77">
        <v>0</v>
      </c>
      <c r="AP119" s="241" t="s">
        <v>2845</v>
      </c>
      <c r="AQ119" s="241" t="s">
        <v>2846</v>
      </c>
      <c r="AR119" s="72">
        <v>2</v>
      </c>
      <c r="AS119" s="235"/>
      <c r="AT119" s="231">
        <v>2</v>
      </c>
      <c r="AU119" s="235"/>
      <c r="AV119" s="315">
        <v>1</v>
      </c>
      <c r="AW119" s="232">
        <v>0.25</v>
      </c>
      <c r="AX119" s="235" t="s">
        <v>2847</v>
      </c>
      <c r="AY119" s="235" t="s">
        <v>2848</v>
      </c>
      <c r="AZ119" s="418" t="s">
        <v>2849</v>
      </c>
    </row>
    <row r="120" spans="1:52" ht="409.5" x14ac:dyDescent="0.25">
      <c r="A120" s="2">
        <v>99</v>
      </c>
      <c r="B120" s="58" t="s">
        <v>1657</v>
      </c>
      <c r="C120" s="58" t="s">
        <v>1657</v>
      </c>
      <c r="D120" s="58" t="s">
        <v>1672</v>
      </c>
      <c r="E120" s="58" t="s">
        <v>1673</v>
      </c>
      <c r="F120" s="58" t="s">
        <v>1674</v>
      </c>
      <c r="G120" s="58" t="s">
        <v>1675</v>
      </c>
      <c r="H120" s="58" t="s">
        <v>75</v>
      </c>
      <c r="I120" s="58" t="s">
        <v>101</v>
      </c>
      <c r="J120" s="58" t="s">
        <v>794</v>
      </c>
      <c r="K120" s="58" t="s">
        <v>1676</v>
      </c>
      <c r="L120" s="58">
        <v>0</v>
      </c>
      <c r="M120" s="58" t="s">
        <v>2850</v>
      </c>
      <c r="N120" s="58" t="s">
        <v>2850</v>
      </c>
      <c r="O120" s="200">
        <v>1</v>
      </c>
      <c r="P120" s="200">
        <v>0.2</v>
      </c>
      <c r="Q120" s="200">
        <v>0.3</v>
      </c>
      <c r="R120" s="200">
        <v>0.4</v>
      </c>
      <c r="S120" s="200">
        <v>1</v>
      </c>
      <c r="T120" s="200">
        <v>1</v>
      </c>
      <c r="U120" s="241" t="s">
        <v>2851</v>
      </c>
      <c r="V120" s="72">
        <v>0</v>
      </c>
      <c r="W120" s="58" t="s">
        <v>2852</v>
      </c>
      <c r="X120" s="72">
        <v>0</v>
      </c>
      <c r="Y120" s="72" t="str">
        <f t="shared" si="5"/>
        <v>No aplica</v>
      </c>
      <c r="Z120" s="58" t="s">
        <v>2853</v>
      </c>
      <c r="AA120" s="58" t="s">
        <v>2854</v>
      </c>
      <c r="AB120" s="200">
        <v>1</v>
      </c>
      <c r="AC120" s="241"/>
      <c r="AD120" s="58">
        <v>0</v>
      </c>
      <c r="AE120" s="58"/>
      <c r="AF120" s="77">
        <v>0</v>
      </c>
      <c r="AG120" s="125">
        <v>0</v>
      </c>
      <c r="AH120" s="58" t="s">
        <v>2855</v>
      </c>
      <c r="AI120" s="58"/>
      <c r="AJ120" s="200">
        <v>1</v>
      </c>
      <c r="AK120" s="241"/>
      <c r="AL120" s="72">
        <v>0</v>
      </c>
      <c r="AM120" s="58"/>
      <c r="AN120" s="225">
        <v>0</v>
      </c>
      <c r="AO120" s="225">
        <v>0</v>
      </c>
      <c r="AP120" s="419" t="s">
        <v>2856</v>
      </c>
      <c r="AQ120" s="236" t="s">
        <v>2857</v>
      </c>
      <c r="AR120" s="200">
        <v>1</v>
      </c>
      <c r="AS120" s="235" t="s">
        <v>2858</v>
      </c>
      <c r="AT120" s="68">
        <v>1</v>
      </c>
      <c r="AU120" s="251"/>
      <c r="AV120" s="232">
        <v>0</v>
      </c>
      <c r="AW120" s="232" t="s">
        <v>245</v>
      </c>
      <c r="AX120" s="420" t="s">
        <v>2859</v>
      </c>
      <c r="AY120" s="420" t="s">
        <v>2837</v>
      </c>
      <c r="AZ120" s="213" t="s">
        <v>2860</v>
      </c>
    </row>
    <row r="121" spans="1:52" ht="229.5" x14ac:dyDescent="0.25">
      <c r="A121" s="2">
        <v>99.1</v>
      </c>
      <c r="B121" s="58" t="s">
        <v>1657</v>
      </c>
      <c r="C121" s="58" t="s">
        <v>1657</v>
      </c>
      <c r="D121" s="58" t="s">
        <v>1672</v>
      </c>
      <c r="E121" s="58" t="s">
        <v>1673</v>
      </c>
      <c r="F121" s="58" t="s">
        <v>1674</v>
      </c>
      <c r="G121" s="58" t="s">
        <v>1675</v>
      </c>
      <c r="H121" s="58" t="s">
        <v>75</v>
      </c>
      <c r="I121" s="58" t="s">
        <v>101</v>
      </c>
      <c r="J121" s="58" t="s">
        <v>794</v>
      </c>
      <c r="K121" s="58" t="s">
        <v>1676</v>
      </c>
      <c r="L121" s="58">
        <v>0</v>
      </c>
      <c r="M121" s="58" t="s">
        <v>2861</v>
      </c>
      <c r="N121" s="58" t="s">
        <v>2862</v>
      </c>
      <c r="O121" s="97">
        <v>0</v>
      </c>
      <c r="P121" s="97">
        <v>0.5</v>
      </c>
      <c r="Q121" s="97">
        <v>0.5</v>
      </c>
      <c r="R121" s="97">
        <v>0</v>
      </c>
      <c r="S121" s="97">
        <v>1</v>
      </c>
      <c r="T121" s="97">
        <v>0</v>
      </c>
      <c r="U121" s="241" t="s">
        <v>2863</v>
      </c>
      <c r="V121" s="72">
        <v>0</v>
      </c>
      <c r="W121" s="58" t="s">
        <v>245</v>
      </c>
      <c r="X121" s="72">
        <v>0</v>
      </c>
      <c r="Y121" s="72" t="str">
        <f t="shared" si="5"/>
        <v>No aplica</v>
      </c>
      <c r="Z121" s="58" t="s">
        <v>2864</v>
      </c>
      <c r="AA121" s="58" t="s">
        <v>2865</v>
      </c>
      <c r="AB121" s="200">
        <v>0</v>
      </c>
      <c r="AC121" s="241" t="s">
        <v>245</v>
      </c>
      <c r="AD121" s="58" t="s">
        <v>338</v>
      </c>
      <c r="AE121" s="58" t="s">
        <v>245</v>
      </c>
      <c r="AF121" s="77">
        <v>0</v>
      </c>
      <c r="AG121" s="125">
        <v>0</v>
      </c>
      <c r="AH121" s="58" t="s">
        <v>2866</v>
      </c>
      <c r="AI121" s="58" t="s">
        <v>2867</v>
      </c>
      <c r="AJ121" s="200">
        <v>0</v>
      </c>
      <c r="AK121" s="241" t="s">
        <v>245</v>
      </c>
      <c r="AL121" s="58" t="s">
        <v>338</v>
      </c>
      <c r="AM121" s="58" t="s">
        <v>245</v>
      </c>
      <c r="AN121" s="299">
        <v>0</v>
      </c>
      <c r="AO121" s="228">
        <v>0</v>
      </c>
      <c r="AP121" s="241" t="s">
        <v>2868</v>
      </c>
      <c r="AQ121" s="58" t="s">
        <v>2869</v>
      </c>
      <c r="AR121" s="200">
        <v>0</v>
      </c>
      <c r="AS121" s="235" t="s">
        <v>245</v>
      </c>
      <c r="AT121" s="251" t="s">
        <v>338</v>
      </c>
      <c r="AU121" s="251" t="s">
        <v>245</v>
      </c>
      <c r="AV121" s="416">
        <v>0.5</v>
      </c>
      <c r="AW121" s="421">
        <v>100</v>
      </c>
      <c r="AX121" s="235" t="s">
        <v>2870</v>
      </c>
      <c r="AY121" s="235" t="s">
        <v>2837</v>
      </c>
      <c r="AZ121" s="213" t="s">
        <v>2871</v>
      </c>
    </row>
    <row r="122" spans="1:52" ht="267.75" x14ac:dyDescent="0.25">
      <c r="A122" s="2">
        <v>100</v>
      </c>
      <c r="B122" s="58" t="s">
        <v>285</v>
      </c>
      <c r="C122" s="58" t="s">
        <v>285</v>
      </c>
      <c r="D122" s="58" t="s">
        <v>71</v>
      </c>
      <c r="E122" s="58" t="s">
        <v>72</v>
      </c>
      <c r="F122" s="58" t="s">
        <v>73</v>
      </c>
      <c r="G122" s="58" t="s">
        <v>74</v>
      </c>
      <c r="H122" s="58" t="s">
        <v>75</v>
      </c>
      <c r="I122" s="58" t="s">
        <v>101</v>
      </c>
      <c r="J122" s="58" t="s">
        <v>794</v>
      </c>
      <c r="K122" s="241" t="s">
        <v>2872</v>
      </c>
      <c r="L122" s="59">
        <v>0</v>
      </c>
      <c r="M122" s="241" t="s">
        <v>306</v>
      </c>
      <c r="N122" s="241" t="s">
        <v>307</v>
      </c>
      <c r="O122" s="77">
        <v>0</v>
      </c>
      <c r="P122" s="91">
        <v>0.25</v>
      </c>
      <c r="Q122" s="91">
        <v>0.5</v>
      </c>
      <c r="R122" s="91">
        <v>0.75</v>
      </c>
      <c r="S122" s="91">
        <v>1</v>
      </c>
      <c r="T122" s="91">
        <v>0</v>
      </c>
      <c r="U122" s="229" t="s">
        <v>171</v>
      </c>
      <c r="V122" s="77" t="s">
        <v>183</v>
      </c>
      <c r="W122" s="59" t="s">
        <v>183</v>
      </c>
      <c r="X122" s="77">
        <v>0.5</v>
      </c>
      <c r="Y122" s="72">
        <f t="shared" si="5"/>
        <v>2</v>
      </c>
      <c r="Z122" s="241" t="s">
        <v>2873</v>
      </c>
      <c r="AA122" s="241" t="s">
        <v>2874</v>
      </c>
      <c r="AB122" s="77">
        <v>0</v>
      </c>
      <c r="AC122" s="58" t="s">
        <v>245</v>
      </c>
      <c r="AD122" s="58" t="s">
        <v>245</v>
      </c>
      <c r="AE122" s="58" t="s">
        <v>245</v>
      </c>
      <c r="AF122" s="77">
        <v>0.3</v>
      </c>
      <c r="AG122" s="72">
        <v>3</v>
      </c>
      <c r="AH122" s="241" t="s">
        <v>2875</v>
      </c>
      <c r="AI122" s="241" t="s">
        <v>2876</v>
      </c>
      <c r="AJ122" s="77">
        <v>0</v>
      </c>
      <c r="AK122" s="58" t="s">
        <v>245</v>
      </c>
      <c r="AL122" s="58" t="s">
        <v>245</v>
      </c>
      <c r="AM122" s="58" t="s">
        <v>245</v>
      </c>
      <c r="AN122" s="77">
        <v>0</v>
      </c>
      <c r="AO122" s="72">
        <v>0</v>
      </c>
      <c r="AP122" s="241" t="s">
        <v>2845</v>
      </c>
      <c r="AQ122" s="241" t="s">
        <v>2877</v>
      </c>
      <c r="AR122" s="77">
        <v>0</v>
      </c>
      <c r="AS122" s="251" t="s">
        <v>245</v>
      </c>
      <c r="AT122" s="251" t="s">
        <v>245</v>
      </c>
      <c r="AU122" s="251" t="s">
        <v>245</v>
      </c>
      <c r="AV122" s="298">
        <v>0</v>
      </c>
      <c r="AW122" s="296">
        <v>0.06</v>
      </c>
      <c r="AX122" s="235" t="s">
        <v>2878</v>
      </c>
      <c r="AY122" s="235" t="s">
        <v>2879</v>
      </c>
      <c r="AZ122" s="213" t="s">
        <v>2880</v>
      </c>
    </row>
    <row r="123" spans="1:52" ht="165.75" x14ac:dyDescent="0.25">
      <c r="A123" s="2">
        <v>100</v>
      </c>
      <c r="B123" s="58" t="s">
        <v>1657</v>
      </c>
      <c r="C123" s="58" t="s">
        <v>1657</v>
      </c>
      <c r="D123" s="58" t="s">
        <v>100</v>
      </c>
      <c r="E123" s="58" t="s">
        <v>72</v>
      </c>
      <c r="F123" s="58" t="s">
        <v>73</v>
      </c>
      <c r="G123" s="58" t="s">
        <v>74</v>
      </c>
      <c r="H123" s="58" t="s">
        <v>118</v>
      </c>
      <c r="I123" s="58" t="s">
        <v>119</v>
      </c>
      <c r="J123" s="58" t="s">
        <v>137</v>
      </c>
      <c r="K123" s="58" t="s">
        <v>1690</v>
      </c>
      <c r="L123" s="422">
        <v>0.19689999999999999</v>
      </c>
      <c r="M123" s="58" t="s">
        <v>1692</v>
      </c>
      <c r="N123" s="58" t="s">
        <v>2881</v>
      </c>
      <c r="O123" s="192">
        <v>0.2074</v>
      </c>
      <c r="P123" s="192">
        <v>0.20799999999999999</v>
      </c>
      <c r="Q123" s="192">
        <v>0.20899999999999999</v>
      </c>
      <c r="R123" s="97">
        <v>0.21</v>
      </c>
      <c r="S123" s="97">
        <v>0.21</v>
      </c>
      <c r="T123" s="97">
        <v>0</v>
      </c>
      <c r="U123" s="241" t="s">
        <v>2882</v>
      </c>
      <c r="V123" s="72">
        <v>0</v>
      </c>
      <c r="W123" s="58" t="s">
        <v>245</v>
      </c>
      <c r="X123" s="247">
        <v>0.14299999999999999</v>
      </c>
      <c r="Y123" s="272">
        <f t="shared" si="5"/>
        <v>0.6875</v>
      </c>
      <c r="Z123" s="58" t="s">
        <v>2883</v>
      </c>
      <c r="AA123" s="58" t="s">
        <v>2884</v>
      </c>
      <c r="AB123" s="200">
        <v>0</v>
      </c>
      <c r="AC123" s="241" t="s">
        <v>245</v>
      </c>
      <c r="AD123" s="58" t="s">
        <v>338</v>
      </c>
      <c r="AE123" s="58" t="s">
        <v>245</v>
      </c>
      <c r="AF123" s="247">
        <v>0.15279999999999999</v>
      </c>
      <c r="AG123" s="410">
        <f>AF123/R123</f>
        <v>0.72761904761904761</v>
      </c>
      <c r="AH123" s="58" t="s">
        <v>2885</v>
      </c>
      <c r="AI123" s="58" t="s">
        <v>2886</v>
      </c>
      <c r="AJ123" s="200">
        <v>0</v>
      </c>
      <c r="AK123" s="241" t="s">
        <v>245</v>
      </c>
      <c r="AL123" s="58" t="s">
        <v>338</v>
      </c>
      <c r="AM123" s="58" t="s">
        <v>245</v>
      </c>
      <c r="AN123" s="423">
        <v>0.1656</v>
      </c>
      <c r="AO123" s="412">
        <v>79.599999999999994</v>
      </c>
      <c r="AP123" s="241" t="s">
        <v>2887</v>
      </c>
      <c r="AQ123" s="58" t="s">
        <v>2888</v>
      </c>
      <c r="AR123" s="200">
        <v>0</v>
      </c>
      <c r="AS123" s="235" t="s">
        <v>245</v>
      </c>
      <c r="AT123" s="251" t="s">
        <v>338</v>
      </c>
      <c r="AU123" s="251" t="s">
        <v>245</v>
      </c>
      <c r="AV123" s="424">
        <v>0.18890000000000001</v>
      </c>
      <c r="AW123" s="417">
        <v>91</v>
      </c>
      <c r="AX123" s="235" t="s">
        <v>2889</v>
      </c>
      <c r="AY123" s="235" t="s">
        <v>2890</v>
      </c>
      <c r="AZ123" s="213" t="s">
        <v>2891</v>
      </c>
    </row>
    <row r="124" spans="1:52" ht="408" x14ac:dyDescent="0.25">
      <c r="A124" s="2">
        <v>100.1</v>
      </c>
      <c r="B124" s="58" t="s">
        <v>1657</v>
      </c>
      <c r="C124" s="58" t="s">
        <v>1657</v>
      </c>
      <c r="D124" s="58" t="s">
        <v>100</v>
      </c>
      <c r="E124" s="58" t="s">
        <v>72</v>
      </c>
      <c r="F124" s="58" t="s">
        <v>73</v>
      </c>
      <c r="G124" s="58" t="s">
        <v>74</v>
      </c>
      <c r="H124" s="58" t="s">
        <v>118</v>
      </c>
      <c r="I124" s="58" t="s">
        <v>119</v>
      </c>
      <c r="J124" s="58" t="s">
        <v>137</v>
      </c>
      <c r="K124" s="58" t="s">
        <v>1690</v>
      </c>
      <c r="L124" s="284">
        <f>17/18</f>
        <v>0.94444444444444442</v>
      </c>
      <c r="M124" s="58" t="s">
        <v>2892</v>
      </c>
      <c r="N124" s="58" t="s">
        <v>2893</v>
      </c>
      <c r="O124" s="97" t="s">
        <v>2894</v>
      </c>
      <c r="P124" s="97" t="s">
        <v>2895</v>
      </c>
      <c r="Q124" s="97" t="s">
        <v>2896</v>
      </c>
      <c r="R124" s="97">
        <v>1</v>
      </c>
      <c r="S124" s="97">
        <v>1</v>
      </c>
      <c r="T124" s="97">
        <v>0.33</v>
      </c>
      <c r="U124" s="241" t="s">
        <v>2897</v>
      </c>
      <c r="V124" s="77">
        <v>0</v>
      </c>
      <c r="W124" s="58" t="s">
        <v>2898</v>
      </c>
      <c r="X124" s="237">
        <v>1</v>
      </c>
      <c r="Y124" s="272" t="str">
        <f t="shared" si="5"/>
        <v>No aplica</v>
      </c>
      <c r="Z124" s="58" t="s">
        <v>2899</v>
      </c>
      <c r="AA124" s="58" t="s">
        <v>2900</v>
      </c>
      <c r="AB124" s="200">
        <v>0</v>
      </c>
      <c r="AC124" s="241" t="s">
        <v>245</v>
      </c>
      <c r="AD124" s="241" t="s">
        <v>245</v>
      </c>
      <c r="AE124" s="241" t="s">
        <v>245</v>
      </c>
      <c r="AF124" s="247">
        <v>0</v>
      </c>
      <c r="AG124" s="125">
        <v>100</v>
      </c>
      <c r="AH124" s="58" t="s">
        <v>2901</v>
      </c>
      <c r="AI124" s="58" t="s">
        <v>2902</v>
      </c>
      <c r="AJ124" s="200">
        <v>0</v>
      </c>
      <c r="AK124" s="241" t="s">
        <v>245</v>
      </c>
      <c r="AL124" s="241" t="s">
        <v>245</v>
      </c>
      <c r="AM124" s="241" t="s">
        <v>245</v>
      </c>
      <c r="AN124" s="423">
        <v>1</v>
      </c>
      <c r="AO124" s="228">
        <v>100</v>
      </c>
      <c r="AP124" s="241" t="s">
        <v>2903</v>
      </c>
      <c r="AQ124" s="58" t="s">
        <v>2904</v>
      </c>
      <c r="AR124" s="200">
        <v>0</v>
      </c>
      <c r="AS124" s="235" t="s">
        <v>245</v>
      </c>
      <c r="AT124" s="235" t="s">
        <v>245</v>
      </c>
      <c r="AU124" s="235" t="s">
        <v>245</v>
      </c>
      <c r="AV124" s="424">
        <v>1</v>
      </c>
      <c r="AW124" s="421">
        <v>100</v>
      </c>
      <c r="AX124" s="235" t="s">
        <v>2905</v>
      </c>
      <c r="AY124" s="235" t="s">
        <v>2837</v>
      </c>
    </row>
    <row r="125" spans="1:52" ht="153" x14ac:dyDescent="0.25">
      <c r="A125" s="2">
        <v>101</v>
      </c>
      <c r="B125" s="58" t="s">
        <v>317</v>
      </c>
      <c r="C125" s="58" t="s">
        <v>317</v>
      </c>
      <c r="D125" s="58" t="s">
        <v>100</v>
      </c>
      <c r="E125" s="58" t="s">
        <v>318</v>
      </c>
      <c r="F125" s="58" t="s">
        <v>319</v>
      </c>
      <c r="G125" s="58" t="s">
        <v>320</v>
      </c>
      <c r="H125" s="58" t="s">
        <v>321</v>
      </c>
      <c r="I125" s="58" t="s">
        <v>322</v>
      </c>
      <c r="J125" s="58" t="s">
        <v>2057</v>
      </c>
      <c r="K125" s="58" t="s">
        <v>323</v>
      </c>
      <c r="L125" s="58">
        <v>0</v>
      </c>
      <c r="M125" s="58" t="s">
        <v>325</v>
      </c>
      <c r="N125" s="58" t="s">
        <v>326</v>
      </c>
      <c r="O125" s="72">
        <v>0</v>
      </c>
      <c r="P125" s="72">
        <v>0</v>
      </c>
      <c r="Q125" s="72">
        <v>0</v>
      </c>
      <c r="R125" s="72">
        <v>1</v>
      </c>
      <c r="S125" s="72">
        <v>1</v>
      </c>
      <c r="T125" s="72">
        <v>0</v>
      </c>
      <c r="U125" s="236" t="s">
        <v>245</v>
      </c>
      <c r="V125" s="91" t="s">
        <v>245</v>
      </c>
      <c r="W125" s="236" t="s">
        <v>245</v>
      </c>
      <c r="X125" s="77" t="s">
        <v>338</v>
      </c>
      <c r="Y125" s="72" t="str">
        <f t="shared" si="5"/>
        <v>Actividad no programada en la vigencia 2024</v>
      </c>
      <c r="Z125" s="58" t="s">
        <v>338</v>
      </c>
      <c r="AA125" s="58" t="s">
        <v>2137</v>
      </c>
      <c r="AB125" s="72">
        <v>0</v>
      </c>
      <c r="AC125" s="236" t="s">
        <v>245</v>
      </c>
      <c r="AD125" s="236" t="s">
        <v>245</v>
      </c>
      <c r="AE125" s="236" t="s">
        <v>245</v>
      </c>
      <c r="AF125" s="77" t="s">
        <v>338</v>
      </c>
      <c r="AG125" s="72" t="str">
        <f>IF(T125=0,"Actividad no programada en la vigencia 2024",IF(AF125=0,"No aplica",IFERROR(AF125/T125,"No aplica")))</f>
        <v>Actividad no programada en la vigencia 2024</v>
      </c>
      <c r="AH125" s="58" t="s">
        <v>338</v>
      </c>
      <c r="AI125" s="58" t="s">
        <v>2138</v>
      </c>
      <c r="AJ125" s="72">
        <v>0</v>
      </c>
      <c r="AK125" s="236" t="s">
        <v>245</v>
      </c>
      <c r="AL125" s="236" t="s">
        <v>245</v>
      </c>
      <c r="AM125" s="236" t="s">
        <v>245</v>
      </c>
      <c r="AN125" s="91" t="s">
        <v>245</v>
      </c>
      <c r="AO125" s="91" t="s">
        <v>245</v>
      </c>
      <c r="AP125" s="236" t="s">
        <v>245</v>
      </c>
      <c r="AQ125" s="236" t="s">
        <v>245</v>
      </c>
      <c r="AR125" s="72">
        <v>0</v>
      </c>
      <c r="AS125" s="256" t="s">
        <v>245</v>
      </c>
      <c r="AT125" s="256" t="s">
        <v>245</v>
      </c>
      <c r="AU125" s="256" t="s">
        <v>245</v>
      </c>
      <c r="AV125" s="258" t="s">
        <v>338</v>
      </c>
      <c r="AW125" s="258" t="s">
        <v>338</v>
      </c>
      <c r="AX125" s="256" t="s">
        <v>2126</v>
      </c>
      <c r="AY125" s="256" t="s">
        <v>2906</v>
      </c>
    </row>
    <row r="126" spans="1:52" ht="409.5" x14ac:dyDescent="0.25">
      <c r="A126" s="2">
        <v>101</v>
      </c>
      <c r="B126" s="58" t="s">
        <v>1657</v>
      </c>
      <c r="C126" s="58" t="s">
        <v>1657</v>
      </c>
      <c r="D126" s="58" t="s">
        <v>100</v>
      </c>
      <c r="E126" s="58" t="s">
        <v>72</v>
      </c>
      <c r="F126" s="58" t="s">
        <v>73</v>
      </c>
      <c r="G126" s="58" t="s">
        <v>74</v>
      </c>
      <c r="H126" s="58" t="s">
        <v>75</v>
      </c>
      <c r="I126" s="58" t="s">
        <v>288</v>
      </c>
      <c r="J126" s="58" t="s">
        <v>2057</v>
      </c>
      <c r="K126" s="58" t="s">
        <v>2907</v>
      </c>
      <c r="L126" s="58">
        <v>0</v>
      </c>
      <c r="M126" s="58" t="s">
        <v>2908</v>
      </c>
      <c r="N126" s="58" t="s">
        <v>2909</v>
      </c>
      <c r="O126" s="72">
        <v>1</v>
      </c>
      <c r="P126" s="72">
        <v>1</v>
      </c>
      <c r="Q126" s="72">
        <v>2</v>
      </c>
      <c r="R126" s="72">
        <v>0</v>
      </c>
      <c r="S126" s="72">
        <v>4</v>
      </c>
      <c r="T126" s="72">
        <v>0</v>
      </c>
      <c r="U126" s="419" t="s">
        <v>245</v>
      </c>
      <c r="V126" s="91">
        <v>0</v>
      </c>
      <c r="W126" s="236" t="s">
        <v>245</v>
      </c>
      <c r="X126" s="77">
        <v>1</v>
      </c>
      <c r="Y126" s="97">
        <f t="shared" si="5"/>
        <v>1</v>
      </c>
      <c r="Z126" s="58" t="s">
        <v>2910</v>
      </c>
      <c r="AA126" s="58" t="s">
        <v>2911</v>
      </c>
      <c r="AB126" s="72">
        <v>0</v>
      </c>
      <c r="AC126" s="419" t="s">
        <v>245</v>
      </c>
      <c r="AD126" s="241" t="s">
        <v>245</v>
      </c>
      <c r="AE126" s="236" t="s">
        <v>245</v>
      </c>
      <c r="AF126" s="72">
        <v>0</v>
      </c>
      <c r="AG126" s="125">
        <v>100</v>
      </c>
      <c r="AH126" s="58" t="s">
        <v>2912</v>
      </c>
      <c r="AI126" s="58" t="s">
        <v>2913</v>
      </c>
      <c r="AJ126" s="72">
        <v>0</v>
      </c>
      <c r="AK126" s="419" t="s">
        <v>245</v>
      </c>
      <c r="AL126" s="241" t="s">
        <v>245</v>
      </c>
      <c r="AM126" s="236" t="s">
        <v>245</v>
      </c>
      <c r="AN126" s="300">
        <v>1</v>
      </c>
      <c r="AO126" s="228">
        <v>100</v>
      </c>
      <c r="AP126" s="241" t="s">
        <v>2914</v>
      </c>
      <c r="AQ126" s="58" t="s">
        <v>2915</v>
      </c>
      <c r="AR126" s="72">
        <v>0</v>
      </c>
      <c r="AS126" s="420" t="s">
        <v>245</v>
      </c>
      <c r="AT126" s="235" t="s">
        <v>245</v>
      </c>
      <c r="AU126" s="256" t="s">
        <v>245</v>
      </c>
      <c r="AV126" s="189">
        <v>1</v>
      </c>
      <c r="AW126" s="421">
        <v>100</v>
      </c>
      <c r="AX126" s="235" t="s">
        <v>2916</v>
      </c>
      <c r="AY126" s="235" t="s">
        <v>2837</v>
      </c>
      <c r="AZ126" s="213" t="s">
        <v>2917</v>
      </c>
    </row>
    <row r="127" spans="1:52" ht="140.25" x14ac:dyDescent="0.25">
      <c r="A127" s="2">
        <v>102</v>
      </c>
      <c r="B127" s="58" t="s">
        <v>1657</v>
      </c>
      <c r="C127" s="58" t="s">
        <v>1657</v>
      </c>
      <c r="D127" s="58" t="s">
        <v>100</v>
      </c>
      <c r="E127" s="58" t="s">
        <v>72</v>
      </c>
      <c r="F127" s="58" t="s">
        <v>73</v>
      </c>
      <c r="G127" s="58" t="s">
        <v>74</v>
      </c>
      <c r="H127" s="58" t="s">
        <v>819</v>
      </c>
      <c r="I127" s="58" t="s">
        <v>820</v>
      </c>
      <c r="J127" s="58" t="s">
        <v>794</v>
      </c>
      <c r="K127" s="58" t="s">
        <v>1725</v>
      </c>
      <c r="L127" s="58">
        <v>1.3</v>
      </c>
      <c r="M127" s="58" t="s">
        <v>2918</v>
      </c>
      <c r="N127" s="58" t="s">
        <v>2919</v>
      </c>
      <c r="O127" s="72">
        <v>0</v>
      </c>
      <c r="P127" s="72">
        <v>1.5</v>
      </c>
      <c r="Q127" s="72">
        <v>2</v>
      </c>
      <c r="R127" s="72">
        <v>3</v>
      </c>
      <c r="S127" s="72">
        <v>3</v>
      </c>
      <c r="T127" s="72">
        <v>0</v>
      </c>
      <c r="U127" s="241" t="s">
        <v>245</v>
      </c>
      <c r="V127" s="72">
        <v>0</v>
      </c>
      <c r="W127" s="58" t="s">
        <v>245</v>
      </c>
      <c r="X127" s="72">
        <v>0</v>
      </c>
      <c r="Y127" s="72" t="str">
        <f t="shared" si="5"/>
        <v>No aplica</v>
      </c>
      <c r="Z127" s="58" t="s">
        <v>2920</v>
      </c>
      <c r="AA127" s="241" t="s">
        <v>2921</v>
      </c>
      <c r="AB127" s="72">
        <v>0</v>
      </c>
      <c r="AC127" s="241" t="s">
        <v>245</v>
      </c>
      <c r="AD127" s="241" t="s">
        <v>245</v>
      </c>
      <c r="AE127" s="58" t="s">
        <v>245</v>
      </c>
      <c r="AF127" s="77">
        <v>0</v>
      </c>
      <c r="AG127" s="77">
        <v>0</v>
      </c>
      <c r="AH127" s="58" t="s">
        <v>2920</v>
      </c>
      <c r="AI127" s="58" t="s">
        <v>2922</v>
      </c>
      <c r="AJ127" s="72">
        <v>0</v>
      </c>
      <c r="AK127" s="241" t="s">
        <v>245</v>
      </c>
      <c r="AL127" s="241" t="s">
        <v>245</v>
      </c>
      <c r="AM127" s="58" t="s">
        <v>245</v>
      </c>
      <c r="AN127" s="299">
        <v>1.5</v>
      </c>
      <c r="AO127" s="299">
        <v>100</v>
      </c>
      <c r="AP127" s="241" t="s">
        <v>2923</v>
      </c>
      <c r="AQ127" s="58" t="s">
        <v>2924</v>
      </c>
      <c r="AR127" s="72">
        <v>0</v>
      </c>
      <c r="AS127" s="235" t="s">
        <v>245</v>
      </c>
      <c r="AT127" s="235" t="s">
        <v>245</v>
      </c>
      <c r="AU127" s="251" t="s">
        <v>245</v>
      </c>
      <c r="AV127" s="315">
        <v>1.5</v>
      </c>
      <c r="AW127" s="315">
        <v>100</v>
      </c>
      <c r="AX127" s="235" t="s">
        <v>2925</v>
      </c>
      <c r="AY127" s="235" t="s">
        <v>2837</v>
      </c>
    </row>
    <row r="128" spans="1:52" ht="331.5" x14ac:dyDescent="0.25">
      <c r="A128" s="2">
        <v>103</v>
      </c>
      <c r="B128" s="58" t="s">
        <v>317</v>
      </c>
      <c r="C128" s="58" t="s">
        <v>317</v>
      </c>
      <c r="D128" s="58" t="s">
        <v>100</v>
      </c>
      <c r="E128" s="58" t="s">
        <v>318</v>
      </c>
      <c r="F128" s="58" t="s">
        <v>319</v>
      </c>
      <c r="G128" s="58" t="s">
        <v>320</v>
      </c>
      <c r="H128" s="58" t="s">
        <v>321</v>
      </c>
      <c r="I128" s="58" t="s">
        <v>322</v>
      </c>
      <c r="J128" s="58" t="s">
        <v>2926</v>
      </c>
      <c r="K128" s="58" t="s">
        <v>2927</v>
      </c>
      <c r="L128" s="58">
        <v>0</v>
      </c>
      <c r="M128" s="58" t="s">
        <v>342</v>
      </c>
      <c r="N128" s="58" t="s">
        <v>343</v>
      </c>
      <c r="O128" s="72">
        <v>0</v>
      </c>
      <c r="P128" s="97">
        <v>0.3</v>
      </c>
      <c r="Q128" s="97">
        <v>0.6</v>
      </c>
      <c r="R128" s="97">
        <v>1</v>
      </c>
      <c r="S128" s="97">
        <v>1</v>
      </c>
      <c r="T128" s="200">
        <v>0</v>
      </c>
      <c r="U128" s="236" t="s">
        <v>245</v>
      </c>
      <c r="V128" s="91" t="s">
        <v>245</v>
      </c>
      <c r="W128" s="236" t="s">
        <v>245</v>
      </c>
      <c r="X128" s="91">
        <v>0.25</v>
      </c>
      <c r="Y128" s="97">
        <v>0.25</v>
      </c>
      <c r="Z128" s="58" t="s">
        <v>2928</v>
      </c>
      <c r="AA128" s="58" t="s">
        <v>2929</v>
      </c>
      <c r="AB128" s="200">
        <v>0</v>
      </c>
      <c r="AC128" s="236" t="s">
        <v>245</v>
      </c>
      <c r="AD128" s="236" t="s">
        <v>245</v>
      </c>
      <c r="AE128" s="236" t="s">
        <v>245</v>
      </c>
      <c r="AF128" s="91">
        <f>3/8</f>
        <v>0.375</v>
      </c>
      <c r="AG128" s="97">
        <v>0.38</v>
      </c>
      <c r="AH128" s="58" t="s">
        <v>2930</v>
      </c>
      <c r="AI128" s="58" t="s">
        <v>2132</v>
      </c>
      <c r="AJ128" s="200">
        <v>0</v>
      </c>
      <c r="AK128" s="236" t="s">
        <v>245</v>
      </c>
      <c r="AL128" s="236" t="s">
        <v>245</v>
      </c>
      <c r="AM128" s="236" t="s">
        <v>245</v>
      </c>
      <c r="AN128" s="91">
        <f>4/9</f>
        <v>0.44444444444444442</v>
      </c>
      <c r="AO128" s="97">
        <v>0.44</v>
      </c>
      <c r="AP128" s="58" t="s">
        <v>2931</v>
      </c>
      <c r="AQ128" s="58" t="s">
        <v>2155</v>
      </c>
      <c r="AR128" s="200">
        <v>0</v>
      </c>
      <c r="AS128" s="256" t="s">
        <v>245</v>
      </c>
      <c r="AT128" s="256" t="s">
        <v>245</v>
      </c>
      <c r="AU128" s="256" t="s">
        <v>245</v>
      </c>
      <c r="AV128" s="258">
        <v>0.44</v>
      </c>
      <c r="AW128" s="63">
        <v>1</v>
      </c>
      <c r="AX128" s="251" t="s">
        <v>2932</v>
      </c>
      <c r="AY128" s="251" t="s">
        <v>2149</v>
      </c>
    </row>
    <row r="129" spans="1:52" ht="306" x14ac:dyDescent="0.25">
      <c r="A129" s="2">
        <v>103</v>
      </c>
      <c r="B129" s="58" t="s">
        <v>1657</v>
      </c>
      <c r="C129" s="58" t="s">
        <v>1657</v>
      </c>
      <c r="D129" s="58" t="s">
        <v>71</v>
      </c>
      <c r="E129" s="58" t="s">
        <v>72</v>
      </c>
      <c r="F129" s="58" t="s">
        <v>73</v>
      </c>
      <c r="G129" s="58" t="s">
        <v>74</v>
      </c>
      <c r="H129" s="58" t="s">
        <v>75</v>
      </c>
      <c r="I129" s="58" t="s">
        <v>288</v>
      </c>
      <c r="J129" s="58" t="s">
        <v>2057</v>
      </c>
      <c r="K129" s="58" t="s">
        <v>1739</v>
      </c>
      <c r="L129" s="284">
        <v>0.72</v>
      </c>
      <c r="M129" s="58" t="s">
        <v>2933</v>
      </c>
      <c r="N129" s="58" t="s">
        <v>2934</v>
      </c>
      <c r="O129" s="97">
        <v>0.72</v>
      </c>
      <c r="P129" s="97">
        <v>0.73</v>
      </c>
      <c r="Q129" s="97">
        <v>0.74</v>
      </c>
      <c r="R129" s="97">
        <v>0.75</v>
      </c>
      <c r="S129" s="97">
        <v>0.75</v>
      </c>
      <c r="T129" s="111">
        <v>0</v>
      </c>
      <c r="U129" s="241" t="s">
        <v>245</v>
      </c>
      <c r="V129" s="72">
        <v>0</v>
      </c>
      <c r="W129" s="58" t="s">
        <v>245</v>
      </c>
      <c r="X129" s="247">
        <v>0.97</v>
      </c>
      <c r="Y129" s="425">
        <f t="shared" ref="Y129:Y150" si="6">IF(P129=0,"Actividad no programada en la vigencia 2024",IF(X129=0,"No aplica",IFERROR(X129/P129,"No aplica")))</f>
        <v>1.3287671232876712</v>
      </c>
      <c r="Z129" s="58" t="s">
        <v>2935</v>
      </c>
      <c r="AA129" s="58" t="s">
        <v>2936</v>
      </c>
      <c r="AB129" s="200">
        <v>0</v>
      </c>
      <c r="AC129" s="241" t="s">
        <v>245</v>
      </c>
      <c r="AD129" s="241" t="s">
        <v>245</v>
      </c>
      <c r="AE129" s="58" t="s">
        <v>245</v>
      </c>
      <c r="AF129" s="247">
        <v>1</v>
      </c>
      <c r="AG129" s="94">
        <v>100</v>
      </c>
      <c r="AH129" s="58" t="s">
        <v>2937</v>
      </c>
      <c r="AI129" s="58" t="s">
        <v>2938</v>
      </c>
      <c r="AJ129" s="200">
        <v>0</v>
      </c>
      <c r="AK129" s="241" t="s">
        <v>245</v>
      </c>
      <c r="AL129" s="241" t="s">
        <v>245</v>
      </c>
      <c r="AM129" s="58" t="s">
        <v>245</v>
      </c>
      <c r="AN129" s="423">
        <v>1.46</v>
      </c>
      <c r="AO129" s="426">
        <v>100</v>
      </c>
      <c r="AP129" s="241" t="s">
        <v>2939</v>
      </c>
      <c r="AQ129" s="58" t="s">
        <v>2940</v>
      </c>
      <c r="AR129" s="200">
        <v>0</v>
      </c>
      <c r="AS129" s="235" t="s">
        <v>245</v>
      </c>
      <c r="AT129" s="235" t="s">
        <v>245</v>
      </c>
      <c r="AU129" s="251" t="s">
        <v>245</v>
      </c>
      <c r="AV129" s="424">
        <v>0.99</v>
      </c>
      <c r="AW129" s="427">
        <v>1</v>
      </c>
      <c r="AX129" s="428" t="s">
        <v>2941</v>
      </c>
      <c r="AY129" s="235" t="s">
        <v>2837</v>
      </c>
      <c r="AZ129" s="213" t="s">
        <v>2942</v>
      </c>
    </row>
    <row r="130" spans="1:52" ht="191.25" x14ac:dyDescent="0.25">
      <c r="A130" s="2">
        <v>103.1</v>
      </c>
      <c r="B130" s="58" t="s">
        <v>1657</v>
      </c>
      <c r="C130" s="58" t="s">
        <v>1657</v>
      </c>
      <c r="D130" s="58" t="s">
        <v>71</v>
      </c>
      <c r="E130" s="58" t="s">
        <v>72</v>
      </c>
      <c r="F130" s="58" t="s">
        <v>73</v>
      </c>
      <c r="G130" s="58" t="s">
        <v>74</v>
      </c>
      <c r="H130" s="58" t="s">
        <v>75</v>
      </c>
      <c r="I130" s="58" t="s">
        <v>288</v>
      </c>
      <c r="J130" s="58" t="s">
        <v>2057</v>
      </c>
      <c r="K130" s="58" t="s">
        <v>1739</v>
      </c>
      <c r="L130" s="422">
        <v>1.7000000000000001E-2</v>
      </c>
      <c r="M130" s="58" t="s">
        <v>2943</v>
      </c>
      <c r="N130" s="58" t="s">
        <v>2944</v>
      </c>
      <c r="O130" s="192">
        <v>1.6E-2</v>
      </c>
      <c r="P130" s="192">
        <v>1.4E-2</v>
      </c>
      <c r="Q130" s="192">
        <v>1.2E-2</v>
      </c>
      <c r="R130" s="97">
        <v>0.01</v>
      </c>
      <c r="S130" s="97">
        <v>0.01</v>
      </c>
      <c r="T130" s="111">
        <v>0</v>
      </c>
      <c r="U130" s="419" t="s">
        <v>245</v>
      </c>
      <c r="V130" s="91">
        <v>0</v>
      </c>
      <c r="W130" s="236"/>
      <c r="X130" s="77">
        <v>0</v>
      </c>
      <c r="Y130" s="94" t="str">
        <f t="shared" si="6"/>
        <v>No aplica</v>
      </c>
      <c r="Z130" s="58" t="s">
        <v>2945</v>
      </c>
      <c r="AA130" s="58" t="s">
        <v>2946</v>
      </c>
      <c r="AB130" s="200">
        <v>0</v>
      </c>
      <c r="AC130" s="419" t="s">
        <v>245</v>
      </c>
      <c r="AD130" s="241" t="s">
        <v>245</v>
      </c>
      <c r="AE130" s="241" t="s">
        <v>245</v>
      </c>
      <c r="AF130" s="72">
        <v>0</v>
      </c>
      <c r="AG130" s="94">
        <v>100</v>
      </c>
      <c r="AH130" s="58" t="s">
        <v>2947</v>
      </c>
      <c r="AI130" s="58" t="s">
        <v>2948</v>
      </c>
      <c r="AJ130" s="200">
        <v>0</v>
      </c>
      <c r="AK130" s="419" t="s">
        <v>245</v>
      </c>
      <c r="AL130" s="241" t="s">
        <v>245</v>
      </c>
      <c r="AM130" s="241" t="s">
        <v>245</v>
      </c>
      <c r="AN130" s="300">
        <v>0</v>
      </c>
      <c r="AO130" s="426">
        <v>67</v>
      </c>
      <c r="AP130" s="241" t="s">
        <v>2949</v>
      </c>
      <c r="AQ130" s="58" t="s">
        <v>2950</v>
      </c>
      <c r="AR130" s="200">
        <v>0</v>
      </c>
      <c r="AS130" s="420" t="s">
        <v>245</v>
      </c>
      <c r="AT130" s="235" t="s">
        <v>245</v>
      </c>
      <c r="AU130" s="235" t="s">
        <v>245</v>
      </c>
      <c r="AV130" s="189">
        <v>0</v>
      </c>
      <c r="AW130" s="427">
        <v>1</v>
      </c>
      <c r="AX130" s="428" t="s">
        <v>2951</v>
      </c>
      <c r="AY130" s="235" t="s">
        <v>2952</v>
      </c>
      <c r="AZ130" s="213" t="s">
        <v>2891</v>
      </c>
    </row>
    <row r="131" spans="1:52" ht="409.5" x14ac:dyDescent="0.25">
      <c r="A131" s="2">
        <v>103.2</v>
      </c>
      <c r="B131" s="58" t="s">
        <v>317</v>
      </c>
      <c r="C131" s="58" t="s">
        <v>317</v>
      </c>
      <c r="D131" s="58" t="s">
        <v>100</v>
      </c>
      <c r="E131" s="58" t="s">
        <v>318</v>
      </c>
      <c r="F131" s="58" t="s">
        <v>319</v>
      </c>
      <c r="G131" s="58" t="s">
        <v>320</v>
      </c>
      <c r="H131" s="58" t="s">
        <v>352</v>
      </c>
      <c r="I131" s="58" t="s">
        <v>353</v>
      </c>
      <c r="J131" s="58" t="s">
        <v>2953</v>
      </c>
      <c r="K131" s="58" t="s">
        <v>2954</v>
      </c>
      <c r="L131" s="58">
        <v>0</v>
      </c>
      <c r="M131" s="58" t="s">
        <v>357</v>
      </c>
      <c r="N131" s="58" t="s">
        <v>358</v>
      </c>
      <c r="O131" s="72">
        <v>0</v>
      </c>
      <c r="P131" s="91">
        <v>0.18</v>
      </c>
      <c r="Q131" s="91">
        <v>0.34</v>
      </c>
      <c r="R131" s="91">
        <v>0.48</v>
      </c>
      <c r="S131" s="91">
        <v>0.48</v>
      </c>
      <c r="T131" s="429">
        <v>0</v>
      </c>
      <c r="U131" s="236" t="s">
        <v>245</v>
      </c>
      <c r="V131" s="91" t="s">
        <v>245</v>
      </c>
      <c r="W131" s="236" t="s">
        <v>245</v>
      </c>
      <c r="X131" s="91">
        <v>0.03</v>
      </c>
      <c r="Y131" s="111">
        <f t="shared" si="6"/>
        <v>0.16666666666666666</v>
      </c>
      <c r="Z131" s="58" t="s">
        <v>2955</v>
      </c>
      <c r="AA131" s="58" t="s">
        <v>2956</v>
      </c>
      <c r="AB131" s="125">
        <v>0</v>
      </c>
      <c r="AC131" s="236" t="s">
        <v>245</v>
      </c>
      <c r="AD131" s="236" t="s">
        <v>245</v>
      </c>
      <c r="AE131" s="236" t="s">
        <v>245</v>
      </c>
      <c r="AF131" s="91">
        <v>0.05</v>
      </c>
      <c r="AG131" s="111">
        <f>IF(P131=0,"Actividad no programada en la vigencia 2024",IF(AF131=0,"No aplica",IFERROR(AF131/P131,"No aplica")))</f>
        <v>0.27777777777777779</v>
      </c>
      <c r="AH131" s="58" t="s">
        <v>2957</v>
      </c>
      <c r="AI131" s="58" t="s">
        <v>2958</v>
      </c>
      <c r="AJ131" s="125">
        <v>0</v>
      </c>
      <c r="AK131" s="236" t="s">
        <v>245</v>
      </c>
      <c r="AL131" s="236" t="s">
        <v>245</v>
      </c>
      <c r="AM131" s="236" t="s">
        <v>245</v>
      </c>
      <c r="AN131" s="91">
        <v>7.0000000000000007E-2</v>
      </c>
      <c r="AO131" s="111">
        <f>AN131/18%</f>
        <v>0.38888888888888895</v>
      </c>
      <c r="AP131" s="58" t="s">
        <v>2959</v>
      </c>
      <c r="AQ131" s="58" t="s">
        <v>2155</v>
      </c>
      <c r="AR131" s="125">
        <v>0</v>
      </c>
      <c r="AS131" s="256" t="s">
        <v>245</v>
      </c>
      <c r="AT131" s="256" t="s">
        <v>245</v>
      </c>
      <c r="AU131" s="256" t="s">
        <v>245</v>
      </c>
      <c r="AV131" s="258">
        <v>0.06</v>
      </c>
      <c r="AW131" s="430">
        <f>AV131/P131</f>
        <v>0.33333333333333331</v>
      </c>
      <c r="AX131" s="428" t="s">
        <v>2960</v>
      </c>
      <c r="AY131" s="251" t="s">
        <v>2961</v>
      </c>
    </row>
    <row r="132" spans="1:52" ht="409.5" x14ac:dyDescent="0.25">
      <c r="A132" s="2">
        <v>103.2</v>
      </c>
      <c r="B132" s="58" t="s">
        <v>1657</v>
      </c>
      <c r="C132" s="58" t="s">
        <v>1657</v>
      </c>
      <c r="D132" s="58" t="s">
        <v>100</v>
      </c>
      <c r="E132" s="58" t="s">
        <v>72</v>
      </c>
      <c r="F132" s="58" t="s">
        <v>73</v>
      </c>
      <c r="G132" s="58" t="s">
        <v>74</v>
      </c>
      <c r="H132" s="58" t="s">
        <v>75</v>
      </c>
      <c r="I132" s="58" t="s">
        <v>288</v>
      </c>
      <c r="J132" s="58" t="s">
        <v>2057</v>
      </c>
      <c r="K132" s="58" t="s">
        <v>1739</v>
      </c>
      <c r="L132" s="58">
        <v>0</v>
      </c>
      <c r="M132" s="58" t="s">
        <v>2962</v>
      </c>
      <c r="N132" s="58" t="s">
        <v>2963</v>
      </c>
      <c r="O132" s="200">
        <v>1</v>
      </c>
      <c r="P132" s="200">
        <v>1</v>
      </c>
      <c r="Q132" s="200">
        <v>1</v>
      </c>
      <c r="R132" s="200">
        <v>1</v>
      </c>
      <c r="S132" s="200">
        <v>4</v>
      </c>
      <c r="T132" s="431">
        <v>1</v>
      </c>
      <c r="U132" s="419" t="s">
        <v>2964</v>
      </c>
      <c r="V132" s="97">
        <v>0</v>
      </c>
      <c r="W132" s="284" t="s">
        <v>2965</v>
      </c>
      <c r="X132" s="72">
        <v>0</v>
      </c>
      <c r="Y132" s="94" t="str">
        <f t="shared" si="6"/>
        <v>No aplica</v>
      </c>
      <c r="Z132" s="58" t="s">
        <v>2966</v>
      </c>
      <c r="AA132" s="58" t="s">
        <v>2967</v>
      </c>
      <c r="AB132" s="200">
        <v>1</v>
      </c>
      <c r="AC132" s="419"/>
      <c r="AD132" s="284">
        <v>0</v>
      </c>
      <c r="AE132" s="284"/>
      <c r="AF132" s="72">
        <v>0</v>
      </c>
      <c r="AG132" s="94">
        <v>0</v>
      </c>
      <c r="AH132" s="58" t="s">
        <v>2968</v>
      </c>
      <c r="AI132" s="58" t="s">
        <v>2969</v>
      </c>
      <c r="AJ132" s="200">
        <v>1</v>
      </c>
      <c r="AK132" s="419"/>
      <c r="AL132" s="284">
        <v>0</v>
      </c>
      <c r="AM132" s="284"/>
      <c r="AN132" s="300">
        <v>1</v>
      </c>
      <c r="AO132" s="426">
        <v>100</v>
      </c>
      <c r="AP132" s="241" t="s">
        <v>2970</v>
      </c>
      <c r="AQ132" s="58" t="s">
        <v>2971</v>
      </c>
      <c r="AR132" s="200">
        <v>1</v>
      </c>
      <c r="AS132" s="420" t="s">
        <v>2972</v>
      </c>
      <c r="AT132" s="287">
        <v>1</v>
      </c>
      <c r="AU132" s="287"/>
      <c r="AV132" s="189">
        <v>1</v>
      </c>
      <c r="AW132" s="427">
        <v>1</v>
      </c>
      <c r="AX132" s="428" t="s">
        <v>2973</v>
      </c>
      <c r="AY132" s="235" t="s">
        <v>2837</v>
      </c>
    </row>
    <row r="133" spans="1:52" ht="409.5" x14ac:dyDescent="0.25">
      <c r="A133" s="2">
        <v>104</v>
      </c>
      <c r="B133" s="58" t="s">
        <v>1775</v>
      </c>
      <c r="C133" s="58" t="s">
        <v>1775</v>
      </c>
      <c r="D133" s="58" t="s">
        <v>100</v>
      </c>
      <c r="E133" s="58" t="s">
        <v>72</v>
      </c>
      <c r="F133" s="58" t="s">
        <v>73</v>
      </c>
      <c r="G133" s="58" t="s">
        <v>74</v>
      </c>
      <c r="H133" s="58" t="s">
        <v>118</v>
      </c>
      <c r="I133" s="58" t="s">
        <v>544</v>
      </c>
      <c r="J133" s="58" t="s">
        <v>2057</v>
      </c>
      <c r="K133" s="58" t="s">
        <v>1776</v>
      </c>
      <c r="L133" s="284">
        <v>0.94</v>
      </c>
      <c r="M133" s="58" t="s">
        <v>1778</v>
      </c>
      <c r="N133" s="58" t="s">
        <v>1779</v>
      </c>
      <c r="O133" s="97">
        <v>0.94</v>
      </c>
      <c r="P133" s="97">
        <v>0.96</v>
      </c>
      <c r="Q133" s="97">
        <v>0.98</v>
      </c>
      <c r="R133" s="97">
        <v>1</v>
      </c>
      <c r="S133" s="97">
        <v>1</v>
      </c>
      <c r="T133" s="111">
        <v>0.94</v>
      </c>
      <c r="U133" s="284" t="s">
        <v>2974</v>
      </c>
      <c r="V133" s="225">
        <v>0.94</v>
      </c>
      <c r="W133" s="12" t="s">
        <v>2975</v>
      </c>
      <c r="X133" s="411">
        <v>0.96</v>
      </c>
      <c r="Y133" s="94">
        <f t="shared" si="6"/>
        <v>1</v>
      </c>
      <c r="Z133" s="58" t="s">
        <v>2976</v>
      </c>
      <c r="AA133" s="58" t="s">
        <v>2977</v>
      </c>
      <c r="AB133" s="97">
        <v>0.88</v>
      </c>
      <c r="AC133" s="58" t="s">
        <v>2978</v>
      </c>
      <c r="AD133" s="432"/>
      <c r="AE133" s="433"/>
      <c r="AF133" s="237">
        <v>0.2</v>
      </c>
      <c r="AG133" s="307">
        <v>95.2</v>
      </c>
      <c r="AH133" s="58" t="s">
        <v>2979</v>
      </c>
      <c r="AI133" s="58" t="s">
        <v>2980</v>
      </c>
      <c r="AJ133" s="97"/>
      <c r="AK133" s="58"/>
      <c r="AL133" s="432"/>
      <c r="AM133" s="433"/>
      <c r="AN133" s="237">
        <v>0.9</v>
      </c>
      <c r="AO133" s="434">
        <v>0.98</v>
      </c>
      <c r="AP133" s="58" t="s">
        <v>2981</v>
      </c>
      <c r="AQ133" s="58"/>
      <c r="AR133" s="97"/>
      <c r="AS133" s="251"/>
      <c r="AT133" s="435"/>
      <c r="AU133" s="436"/>
      <c r="AV133" s="437">
        <v>0.36</v>
      </c>
      <c r="AW133" s="438">
        <v>1</v>
      </c>
      <c r="AX133" s="265" t="s">
        <v>2982</v>
      </c>
      <c r="AY133" s="251" t="s">
        <v>2983</v>
      </c>
      <c r="AZ133" s="213" t="s">
        <v>2984</v>
      </c>
    </row>
    <row r="134" spans="1:52" ht="204" x14ac:dyDescent="0.25">
      <c r="A134" s="2">
        <v>104.1</v>
      </c>
      <c r="B134" s="58" t="s">
        <v>1775</v>
      </c>
      <c r="C134" s="58" t="s">
        <v>1775</v>
      </c>
      <c r="D134" s="58" t="s">
        <v>100</v>
      </c>
      <c r="E134" s="58" t="s">
        <v>72</v>
      </c>
      <c r="F134" s="58" t="s">
        <v>73</v>
      </c>
      <c r="G134" s="58" t="s">
        <v>74</v>
      </c>
      <c r="H134" s="58" t="s">
        <v>118</v>
      </c>
      <c r="I134" s="58" t="s">
        <v>544</v>
      </c>
      <c r="J134" s="58" t="s">
        <v>2057</v>
      </c>
      <c r="K134" s="58" t="s">
        <v>1776</v>
      </c>
      <c r="L134" s="439">
        <v>6</v>
      </c>
      <c r="M134" s="58" t="s">
        <v>1793</v>
      </c>
      <c r="N134" s="58" t="s">
        <v>1794</v>
      </c>
      <c r="O134" s="72">
        <v>9</v>
      </c>
      <c r="P134" s="72">
        <v>9</v>
      </c>
      <c r="Q134" s="72">
        <v>9</v>
      </c>
      <c r="R134" s="72">
        <v>9</v>
      </c>
      <c r="S134" s="72">
        <v>36</v>
      </c>
      <c r="T134" s="94">
        <v>1</v>
      </c>
      <c r="U134" s="58" t="s">
        <v>2985</v>
      </c>
      <c r="V134" s="72" t="s">
        <v>2985</v>
      </c>
      <c r="W134" s="58" t="s">
        <v>2985</v>
      </c>
      <c r="X134" s="77">
        <v>1</v>
      </c>
      <c r="Y134" s="94">
        <f t="shared" si="6"/>
        <v>0.1111111111111111</v>
      </c>
      <c r="Z134" s="58" t="s">
        <v>2986</v>
      </c>
      <c r="AA134" s="58" t="s">
        <v>2987</v>
      </c>
      <c r="AB134" s="72">
        <v>0</v>
      </c>
      <c r="AC134" s="58" t="s">
        <v>2988</v>
      </c>
      <c r="AD134" s="58">
        <v>11</v>
      </c>
      <c r="AE134" s="58"/>
      <c r="AF134" s="77">
        <v>2</v>
      </c>
      <c r="AG134" s="307">
        <v>100</v>
      </c>
      <c r="AH134" s="58" t="s">
        <v>2989</v>
      </c>
      <c r="AI134" s="58" t="s">
        <v>2990</v>
      </c>
      <c r="AJ134" s="72"/>
      <c r="AK134" s="58"/>
      <c r="AL134" s="58"/>
      <c r="AM134" s="58"/>
      <c r="AN134" s="77">
        <v>2</v>
      </c>
      <c r="AO134" s="307">
        <v>100</v>
      </c>
      <c r="AP134" s="58" t="s">
        <v>2991</v>
      </c>
      <c r="AQ134" s="58"/>
      <c r="AR134" s="72"/>
      <c r="AS134" s="251"/>
      <c r="AT134" s="251"/>
      <c r="AU134" s="251"/>
      <c r="AV134" s="298">
        <v>0</v>
      </c>
      <c r="AW134" s="440">
        <v>0.55500000000000005</v>
      </c>
      <c r="AX134" s="265" t="s">
        <v>2992</v>
      </c>
      <c r="AY134" s="251" t="s">
        <v>2993</v>
      </c>
    </row>
    <row r="135" spans="1:52" ht="255" x14ac:dyDescent="0.25">
      <c r="A135" s="2">
        <v>105</v>
      </c>
      <c r="B135" s="58" t="s">
        <v>1775</v>
      </c>
      <c r="C135" s="58" t="s">
        <v>1775</v>
      </c>
      <c r="D135" s="58" t="s">
        <v>100</v>
      </c>
      <c r="E135" s="58" t="s">
        <v>72</v>
      </c>
      <c r="F135" s="58" t="s">
        <v>73</v>
      </c>
      <c r="G135" s="58" t="s">
        <v>74</v>
      </c>
      <c r="H135" s="58" t="s">
        <v>75</v>
      </c>
      <c r="I135" s="58" t="s">
        <v>288</v>
      </c>
      <c r="J135" s="58" t="s">
        <v>2057</v>
      </c>
      <c r="K135" s="58" t="s">
        <v>1803</v>
      </c>
      <c r="L135" s="58">
        <v>0</v>
      </c>
      <c r="M135" s="58" t="s">
        <v>1805</v>
      </c>
      <c r="N135" s="58" t="s">
        <v>1806</v>
      </c>
      <c r="O135" s="72">
        <v>1</v>
      </c>
      <c r="P135" s="72">
        <v>0</v>
      </c>
      <c r="Q135" s="72">
        <v>0</v>
      </c>
      <c r="R135" s="72">
        <v>0</v>
      </c>
      <c r="S135" s="72">
        <v>1</v>
      </c>
      <c r="T135" s="94">
        <v>1</v>
      </c>
      <c r="U135" s="58" t="s">
        <v>2994</v>
      </c>
      <c r="V135" s="77">
        <v>0</v>
      </c>
      <c r="W135" s="58" t="s">
        <v>2995</v>
      </c>
      <c r="X135" s="228">
        <v>0</v>
      </c>
      <c r="Y135" s="94" t="str">
        <f t="shared" si="6"/>
        <v>Actividad no programada en la vigencia 2024</v>
      </c>
      <c r="Z135" s="58" t="s">
        <v>338</v>
      </c>
      <c r="AA135" s="58" t="s">
        <v>338</v>
      </c>
      <c r="AB135" s="72">
        <v>0</v>
      </c>
      <c r="AC135" s="58" t="s">
        <v>245</v>
      </c>
      <c r="AD135" s="59" t="s">
        <v>245</v>
      </c>
      <c r="AE135" s="58"/>
      <c r="AF135" s="125">
        <v>0</v>
      </c>
      <c r="AG135" s="307" t="s">
        <v>2609</v>
      </c>
      <c r="AH135" s="58" t="s">
        <v>338</v>
      </c>
      <c r="AI135" s="58" t="s">
        <v>2996</v>
      </c>
      <c r="AJ135" s="72">
        <v>0</v>
      </c>
      <c r="AK135" s="58" t="s">
        <v>245</v>
      </c>
      <c r="AL135" s="59" t="s">
        <v>245</v>
      </c>
      <c r="AM135" s="59" t="s">
        <v>245</v>
      </c>
      <c r="AN135" s="125">
        <v>0</v>
      </c>
      <c r="AO135" s="434" t="s">
        <v>245</v>
      </c>
      <c r="AP135" s="236" t="s">
        <v>245</v>
      </c>
      <c r="AQ135" s="236" t="s">
        <v>245</v>
      </c>
      <c r="AR135" s="72">
        <v>0</v>
      </c>
      <c r="AS135" s="251" t="s">
        <v>245</v>
      </c>
      <c r="AT135" s="295" t="s">
        <v>245</v>
      </c>
      <c r="AU135" s="295" t="s">
        <v>245</v>
      </c>
      <c r="AV135" s="441">
        <v>0</v>
      </c>
      <c r="AW135" s="438" t="s">
        <v>245</v>
      </c>
      <c r="AX135" s="442" t="s">
        <v>245</v>
      </c>
      <c r="AY135" s="256" t="s">
        <v>2997</v>
      </c>
    </row>
    <row r="136" spans="1:52" ht="204" x14ac:dyDescent="0.25">
      <c r="A136" s="2">
        <v>105.1</v>
      </c>
      <c r="B136" s="58" t="s">
        <v>1775</v>
      </c>
      <c r="C136" s="58" t="s">
        <v>1775</v>
      </c>
      <c r="D136" s="58" t="s">
        <v>100</v>
      </c>
      <c r="E136" s="58" t="s">
        <v>72</v>
      </c>
      <c r="F136" s="58" t="s">
        <v>73</v>
      </c>
      <c r="G136" s="58" t="s">
        <v>74</v>
      </c>
      <c r="H136" s="58" t="s">
        <v>75</v>
      </c>
      <c r="I136" s="58" t="s">
        <v>288</v>
      </c>
      <c r="J136" s="58" t="s">
        <v>2057</v>
      </c>
      <c r="K136" s="58" t="s">
        <v>1803</v>
      </c>
      <c r="L136" s="58">
        <v>0</v>
      </c>
      <c r="M136" s="58" t="s">
        <v>1813</v>
      </c>
      <c r="N136" s="58" t="s">
        <v>1815</v>
      </c>
      <c r="O136" s="72">
        <v>0</v>
      </c>
      <c r="P136" s="72">
        <v>200</v>
      </c>
      <c r="Q136" s="72">
        <v>200</v>
      </c>
      <c r="R136" s="72">
        <v>200</v>
      </c>
      <c r="S136" s="72">
        <v>600</v>
      </c>
      <c r="T136" s="94">
        <v>0</v>
      </c>
      <c r="U136" s="59" t="s">
        <v>245</v>
      </c>
      <c r="V136" s="77" t="s">
        <v>245</v>
      </c>
      <c r="W136" s="59" t="s">
        <v>245</v>
      </c>
      <c r="X136" s="228">
        <v>50</v>
      </c>
      <c r="Y136" s="94">
        <f t="shared" si="6"/>
        <v>0.25</v>
      </c>
      <c r="Z136" s="58" t="s">
        <v>2998</v>
      </c>
      <c r="AA136" s="58" t="s">
        <v>2999</v>
      </c>
      <c r="AB136" s="72">
        <v>0</v>
      </c>
      <c r="AC136" s="59" t="s">
        <v>245</v>
      </c>
      <c r="AD136" s="59" t="s">
        <v>245</v>
      </c>
      <c r="AE136" s="59" t="s">
        <v>245</v>
      </c>
      <c r="AF136" s="77">
        <v>60</v>
      </c>
      <c r="AG136" s="307">
        <v>0.3</v>
      </c>
      <c r="AH136" s="58" t="s">
        <v>3000</v>
      </c>
      <c r="AI136" s="58" t="s">
        <v>3001</v>
      </c>
      <c r="AJ136" s="72">
        <v>0</v>
      </c>
      <c r="AK136" s="59" t="s">
        <v>245</v>
      </c>
      <c r="AL136" s="59" t="s">
        <v>245</v>
      </c>
      <c r="AM136" s="59" t="s">
        <v>245</v>
      </c>
      <c r="AN136" s="77">
        <v>0</v>
      </c>
      <c r="AO136" s="307" t="s">
        <v>245</v>
      </c>
      <c r="AP136" s="58" t="s">
        <v>3002</v>
      </c>
      <c r="AQ136" s="58"/>
      <c r="AR136" s="72">
        <v>0</v>
      </c>
      <c r="AS136" s="295" t="s">
        <v>245</v>
      </c>
      <c r="AT136" s="295" t="s">
        <v>245</v>
      </c>
      <c r="AU136" s="295" t="s">
        <v>245</v>
      </c>
      <c r="AV136" s="298">
        <v>0</v>
      </c>
      <c r="AW136" s="438">
        <v>0.55000000000000004</v>
      </c>
      <c r="AX136" s="265" t="s">
        <v>3003</v>
      </c>
      <c r="AY136" s="251" t="s">
        <v>3004</v>
      </c>
    </row>
    <row r="137" spans="1:52" ht="89.25" x14ac:dyDescent="0.25">
      <c r="A137" s="2">
        <v>106</v>
      </c>
      <c r="B137" s="58" t="s">
        <v>1775</v>
      </c>
      <c r="C137" s="58" t="s">
        <v>1775</v>
      </c>
      <c r="D137" s="58" t="s">
        <v>100</v>
      </c>
      <c r="E137" s="58" t="s">
        <v>72</v>
      </c>
      <c r="F137" s="58" t="s">
        <v>73</v>
      </c>
      <c r="G137" s="58" t="s">
        <v>74</v>
      </c>
      <c r="H137" s="58" t="s">
        <v>118</v>
      </c>
      <c r="I137" s="58" t="s">
        <v>119</v>
      </c>
      <c r="J137" s="58" t="s">
        <v>137</v>
      </c>
      <c r="K137" s="58" t="s">
        <v>1824</v>
      </c>
      <c r="L137" s="58">
        <v>155.19999999999999</v>
      </c>
      <c r="M137" s="58" t="s">
        <v>1826</v>
      </c>
      <c r="N137" s="58" t="s">
        <v>1827</v>
      </c>
      <c r="O137" s="72">
        <v>140</v>
      </c>
      <c r="P137" s="72">
        <v>124</v>
      </c>
      <c r="Q137" s="72">
        <v>107</v>
      </c>
      <c r="R137" s="72">
        <v>90</v>
      </c>
      <c r="S137" s="72">
        <v>90</v>
      </c>
      <c r="T137" s="94">
        <v>0</v>
      </c>
      <c r="U137" s="59" t="s">
        <v>245</v>
      </c>
      <c r="V137" s="77" t="s">
        <v>245</v>
      </c>
      <c r="W137" s="59" t="s">
        <v>245</v>
      </c>
      <c r="X137" s="443">
        <v>45</v>
      </c>
      <c r="Y137" s="444">
        <f t="shared" si="6"/>
        <v>0.36290322580645162</v>
      </c>
      <c r="Z137" s="58" t="s">
        <v>3005</v>
      </c>
      <c r="AA137" s="58" t="s">
        <v>3006</v>
      </c>
      <c r="AB137" s="72">
        <v>0</v>
      </c>
      <c r="AC137" s="59" t="s">
        <v>245</v>
      </c>
      <c r="AD137" s="59" t="s">
        <v>245</v>
      </c>
      <c r="AE137" s="59" t="s">
        <v>245</v>
      </c>
      <c r="AF137" s="77">
        <v>259</v>
      </c>
      <c r="AG137" s="307">
        <v>0.54054054100000004</v>
      </c>
      <c r="AH137" s="58" t="s">
        <v>3007</v>
      </c>
      <c r="AI137" s="58" t="s">
        <v>3008</v>
      </c>
      <c r="AJ137" s="72">
        <v>0</v>
      </c>
      <c r="AK137" s="59" t="s">
        <v>245</v>
      </c>
      <c r="AL137" s="59" t="s">
        <v>245</v>
      </c>
      <c r="AM137" s="59" t="s">
        <v>245</v>
      </c>
      <c r="AN137" s="77">
        <v>191.3</v>
      </c>
      <c r="AO137" s="307">
        <v>0.54</v>
      </c>
      <c r="AP137" s="58" t="s">
        <v>3009</v>
      </c>
      <c r="AQ137" s="58"/>
      <c r="AR137" s="72">
        <v>0</v>
      </c>
      <c r="AS137" s="295" t="s">
        <v>245</v>
      </c>
      <c r="AT137" s="295" t="s">
        <v>245</v>
      </c>
      <c r="AU137" s="295" t="s">
        <v>245</v>
      </c>
      <c r="AV137" s="298">
        <v>201</v>
      </c>
      <c r="AW137" s="445">
        <v>0.624</v>
      </c>
      <c r="AX137" s="251" t="s">
        <v>3010</v>
      </c>
      <c r="AY137" s="251" t="s">
        <v>3011</v>
      </c>
      <c r="AZ137" s="213" t="s">
        <v>2891</v>
      </c>
    </row>
    <row r="138" spans="1:52" ht="242.25" x14ac:dyDescent="0.25">
      <c r="A138" s="2">
        <v>106.1</v>
      </c>
      <c r="B138" s="58" t="s">
        <v>1775</v>
      </c>
      <c r="C138" s="58" t="s">
        <v>1775</v>
      </c>
      <c r="D138" s="58" t="s">
        <v>100</v>
      </c>
      <c r="E138" s="58" t="s">
        <v>72</v>
      </c>
      <c r="F138" s="58" t="s">
        <v>73</v>
      </c>
      <c r="G138" s="58" t="s">
        <v>74</v>
      </c>
      <c r="H138" s="58" t="s">
        <v>118</v>
      </c>
      <c r="I138" s="58" t="s">
        <v>119</v>
      </c>
      <c r="J138" s="58" t="s">
        <v>137</v>
      </c>
      <c r="K138" s="58" t="s">
        <v>1824</v>
      </c>
      <c r="L138" s="58">
        <v>1.0900000000000001</v>
      </c>
      <c r="M138" s="58" t="s">
        <v>1836</v>
      </c>
      <c r="N138" s="58" t="s">
        <v>1837</v>
      </c>
      <c r="O138" s="72" t="s">
        <v>1838</v>
      </c>
      <c r="P138" s="72" t="s">
        <v>1838</v>
      </c>
      <c r="Q138" s="72" t="s">
        <v>1838</v>
      </c>
      <c r="R138" s="72" t="s">
        <v>1838</v>
      </c>
      <c r="S138" s="72" t="s">
        <v>1838</v>
      </c>
      <c r="T138" s="94">
        <v>0</v>
      </c>
      <c r="U138" s="59" t="s">
        <v>245</v>
      </c>
      <c r="V138" s="77" t="s">
        <v>245</v>
      </c>
      <c r="W138" s="59" t="s">
        <v>245</v>
      </c>
      <c r="X138" s="299">
        <v>1</v>
      </c>
      <c r="Y138" s="94" t="str">
        <f t="shared" si="6"/>
        <v>No aplica</v>
      </c>
      <c r="Z138" s="58" t="s">
        <v>3012</v>
      </c>
      <c r="AA138" s="58" t="s">
        <v>3013</v>
      </c>
      <c r="AB138" s="72">
        <v>0</v>
      </c>
      <c r="AC138" s="59" t="s">
        <v>245</v>
      </c>
      <c r="AD138" s="59" t="s">
        <v>245</v>
      </c>
      <c r="AE138" s="59" t="s">
        <v>245</v>
      </c>
      <c r="AF138" s="77">
        <v>1.9081829079999999</v>
      </c>
      <c r="AG138" s="307">
        <v>100</v>
      </c>
      <c r="AH138" s="58" t="s">
        <v>3014</v>
      </c>
      <c r="AI138" s="58" t="s">
        <v>3015</v>
      </c>
      <c r="AJ138" s="72">
        <v>0</v>
      </c>
      <c r="AK138" s="59" t="s">
        <v>245</v>
      </c>
      <c r="AL138" s="59" t="s">
        <v>245</v>
      </c>
      <c r="AM138" s="59" t="s">
        <v>245</v>
      </c>
      <c r="AN138" s="77">
        <v>1.55</v>
      </c>
      <c r="AO138" s="307">
        <v>100</v>
      </c>
      <c r="AP138" s="58" t="s">
        <v>3016</v>
      </c>
      <c r="AQ138" s="58"/>
      <c r="AR138" s="72">
        <v>0</v>
      </c>
      <c r="AS138" s="295" t="s">
        <v>245</v>
      </c>
      <c r="AT138" s="295" t="s">
        <v>245</v>
      </c>
      <c r="AU138" s="295" t="s">
        <v>245</v>
      </c>
      <c r="AV138" s="298">
        <v>1.42</v>
      </c>
      <c r="AW138" s="298">
        <v>100</v>
      </c>
      <c r="AX138" s="251" t="s">
        <v>3017</v>
      </c>
      <c r="AY138" s="251" t="s">
        <v>3018</v>
      </c>
      <c r="AZ138" s="213" t="s">
        <v>3019</v>
      </c>
    </row>
    <row r="139" spans="1:52" ht="395.25" x14ac:dyDescent="0.25">
      <c r="A139" s="2">
        <v>107</v>
      </c>
      <c r="B139" s="58" t="s">
        <v>1775</v>
      </c>
      <c r="C139" s="58" t="s">
        <v>1775</v>
      </c>
      <c r="D139" s="58" t="s">
        <v>100</v>
      </c>
      <c r="E139" s="58" t="s">
        <v>72</v>
      </c>
      <c r="F139" s="58" t="s">
        <v>73</v>
      </c>
      <c r="G139" s="58" t="s">
        <v>74</v>
      </c>
      <c r="H139" s="58" t="s">
        <v>153</v>
      </c>
      <c r="I139" s="58" t="s">
        <v>154</v>
      </c>
      <c r="J139" s="58" t="s">
        <v>794</v>
      </c>
      <c r="K139" s="58" t="s">
        <v>1849</v>
      </c>
      <c r="L139" s="58">
        <v>1</v>
      </c>
      <c r="M139" s="58" t="s">
        <v>1851</v>
      </c>
      <c r="N139" s="58" t="s">
        <v>1852</v>
      </c>
      <c r="O139" s="72">
        <v>0</v>
      </c>
      <c r="P139" s="72">
        <v>1</v>
      </c>
      <c r="Q139" s="72">
        <v>0</v>
      </c>
      <c r="R139" s="72">
        <v>1</v>
      </c>
      <c r="S139" s="72">
        <v>2</v>
      </c>
      <c r="T139" s="72">
        <v>0</v>
      </c>
      <c r="U139" s="59" t="s">
        <v>245</v>
      </c>
      <c r="V139" s="77" t="s">
        <v>245</v>
      </c>
      <c r="W139" s="59" t="s">
        <v>245</v>
      </c>
      <c r="X139" s="299">
        <v>1</v>
      </c>
      <c r="Y139" s="97">
        <f t="shared" si="6"/>
        <v>1</v>
      </c>
      <c r="Z139" s="58" t="s">
        <v>3020</v>
      </c>
      <c r="AA139" s="58" t="s">
        <v>3021</v>
      </c>
      <c r="AB139" s="72">
        <v>0</v>
      </c>
      <c r="AC139" s="59" t="s">
        <v>245</v>
      </c>
      <c r="AD139" s="59" t="s">
        <v>245</v>
      </c>
      <c r="AE139" s="59" t="s">
        <v>245</v>
      </c>
      <c r="AF139" s="77">
        <v>1</v>
      </c>
      <c r="AG139" s="77">
        <v>100</v>
      </c>
      <c r="AH139" s="58" t="s">
        <v>3022</v>
      </c>
      <c r="AI139" s="58" t="s">
        <v>3023</v>
      </c>
      <c r="AJ139" s="72">
        <v>0</v>
      </c>
      <c r="AK139" s="59" t="s">
        <v>245</v>
      </c>
      <c r="AL139" s="59" t="s">
        <v>245</v>
      </c>
      <c r="AM139" s="59" t="s">
        <v>245</v>
      </c>
      <c r="AN139" s="77">
        <v>1</v>
      </c>
      <c r="AO139" s="77">
        <v>100</v>
      </c>
      <c r="AP139" s="58" t="s">
        <v>3024</v>
      </c>
      <c r="AQ139" s="58"/>
      <c r="AR139" s="72">
        <v>0</v>
      </c>
      <c r="AS139" s="295" t="s">
        <v>245</v>
      </c>
      <c r="AT139" s="295" t="s">
        <v>245</v>
      </c>
      <c r="AU139" s="295" t="s">
        <v>245</v>
      </c>
      <c r="AV139" s="298">
        <v>0</v>
      </c>
      <c r="AW139" s="298">
        <v>100</v>
      </c>
      <c r="AX139" s="446" t="s">
        <v>3025</v>
      </c>
      <c r="AY139" s="251" t="s">
        <v>3026</v>
      </c>
    </row>
    <row r="140" spans="1:52" ht="409.5" x14ac:dyDescent="0.25">
      <c r="A140" s="2">
        <v>108</v>
      </c>
      <c r="B140" s="58" t="s">
        <v>1860</v>
      </c>
      <c r="C140" s="58" t="s">
        <v>1860</v>
      </c>
      <c r="D140" s="58" t="s">
        <v>71</v>
      </c>
      <c r="E140" s="58" t="s">
        <v>72</v>
      </c>
      <c r="F140" s="58" t="s">
        <v>73</v>
      </c>
      <c r="G140" s="58" t="s">
        <v>74</v>
      </c>
      <c r="H140" s="58" t="s">
        <v>75</v>
      </c>
      <c r="I140" s="58" t="s">
        <v>101</v>
      </c>
      <c r="J140" s="58" t="s">
        <v>2057</v>
      </c>
      <c r="K140" s="58" t="s">
        <v>1861</v>
      </c>
      <c r="L140" s="284">
        <v>0</v>
      </c>
      <c r="M140" s="58" t="s">
        <v>1863</v>
      </c>
      <c r="N140" s="58" t="s">
        <v>3027</v>
      </c>
      <c r="O140" s="97">
        <v>0.22</v>
      </c>
      <c r="P140" s="97">
        <v>0.22</v>
      </c>
      <c r="Q140" s="97">
        <v>0.22</v>
      </c>
      <c r="R140" s="97">
        <v>0.34</v>
      </c>
      <c r="S140" s="97">
        <v>1</v>
      </c>
      <c r="T140" s="97">
        <v>0</v>
      </c>
      <c r="U140" s="58" t="s">
        <v>245</v>
      </c>
      <c r="V140" s="72" t="s">
        <v>245</v>
      </c>
      <c r="W140" s="58" t="s">
        <v>245</v>
      </c>
      <c r="X140" s="283">
        <v>6.0000000000000001E-3</v>
      </c>
      <c r="Y140" s="72">
        <f t="shared" si="6"/>
        <v>2.7272727272727275E-2</v>
      </c>
      <c r="Z140" s="58" t="s">
        <v>3028</v>
      </c>
      <c r="AA140" s="58" t="s">
        <v>3029</v>
      </c>
      <c r="AB140" s="72">
        <v>0</v>
      </c>
      <c r="AC140" s="58" t="s">
        <v>245</v>
      </c>
      <c r="AD140" s="58" t="s">
        <v>245</v>
      </c>
      <c r="AE140" s="58" t="s">
        <v>245</v>
      </c>
      <c r="AF140" s="285">
        <v>0.1222</v>
      </c>
      <c r="AG140" s="285">
        <v>0.54600000000000004</v>
      </c>
      <c r="AH140" s="58" t="s">
        <v>3030</v>
      </c>
      <c r="AI140" s="58" t="s">
        <v>3031</v>
      </c>
      <c r="AJ140" s="72">
        <v>0</v>
      </c>
      <c r="AK140" s="58" t="s">
        <v>245</v>
      </c>
      <c r="AL140" s="58" t="s">
        <v>245</v>
      </c>
      <c r="AM140" s="58" t="s">
        <v>245</v>
      </c>
      <c r="AN140" s="285">
        <v>0.15</v>
      </c>
      <c r="AO140" s="285">
        <v>0.68</v>
      </c>
      <c r="AP140" s="58" t="s">
        <v>3032</v>
      </c>
      <c r="AQ140" s="58" t="s">
        <v>2161</v>
      </c>
      <c r="AR140" s="72">
        <v>0</v>
      </c>
      <c r="AS140" s="251" t="s">
        <v>245</v>
      </c>
      <c r="AT140" s="251" t="s">
        <v>245</v>
      </c>
      <c r="AU140" s="251" t="s">
        <v>245</v>
      </c>
      <c r="AV140" s="69">
        <v>0.22</v>
      </c>
      <c r="AW140" s="69">
        <v>1</v>
      </c>
      <c r="AX140" s="251" t="s">
        <v>3033</v>
      </c>
      <c r="AY140" s="251" t="s">
        <v>3034</v>
      </c>
      <c r="AZ140" s="213" t="s">
        <v>2891</v>
      </c>
    </row>
    <row r="141" spans="1:52" ht="409.5" x14ac:dyDescent="0.25">
      <c r="A141" s="2">
        <v>109</v>
      </c>
      <c r="B141" s="58" t="s">
        <v>555</v>
      </c>
      <c r="C141" s="58" t="s">
        <v>555</v>
      </c>
      <c r="D141" s="58" t="s">
        <v>71</v>
      </c>
      <c r="E141" s="58" t="s">
        <v>72</v>
      </c>
      <c r="F141" s="58" t="s">
        <v>73</v>
      </c>
      <c r="G141" s="58" t="s">
        <v>74</v>
      </c>
      <c r="H141" s="58" t="s">
        <v>153</v>
      </c>
      <c r="I141" s="58" t="s">
        <v>154</v>
      </c>
      <c r="J141" s="58" t="s">
        <v>794</v>
      </c>
      <c r="K141" s="58" t="s">
        <v>697</v>
      </c>
      <c r="L141" s="58" t="s">
        <v>698</v>
      </c>
      <c r="M141" s="58" t="s">
        <v>700</v>
      </c>
      <c r="N141" s="58" t="s">
        <v>701</v>
      </c>
      <c r="O141" s="77">
        <v>0.5</v>
      </c>
      <c r="P141" s="77">
        <v>0.5</v>
      </c>
      <c r="Q141" s="77">
        <v>0</v>
      </c>
      <c r="R141" s="77">
        <v>0</v>
      </c>
      <c r="S141" s="77">
        <f>SUM(O141:R141)</f>
        <v>1</v>
      </c>
      <c r="T141" s="77">
        <v>0.5</v>
      </c>
      <c r="U141" s="284" t="s">
        <v>3035</v>
      </c>
      <c r="V141" s="97">
        <v>0</v>
      </c>
      <c r="W141" s="284" t="s">
        <v>3036</v>
      </c>
      <c r="X141" s="72">
        <v>0.48</v>
      </c>
      <c r="Y141" s="97">
        <f t="shared" si="6"/>
        <v>0.96</v>
      </c>
      <c r="Z141" s="58" t="s">
        <v>3037</v>
      </c>
      <c r="AA141" s="58" t="s">
        <v>3038</v>
      </c>
      <c r="AB141" s="77">
        <v>0.5</v>
      </c>
      <c r="AC141" s="58" t="s">
        <v>3039</v>
      </c>
      <c r="AD141" s="58" t="s">
        <v>2446</v>
      </c>
      <c r="AE141" s="58" t="s">
        <v>3040</v>
      </c>
      <c r="AF141" s="77">
        <v>0</v>
      </c>
      <c r="AG141" s="299"/>
      <c r="AH141" s="58" t="s">
        <v>3041</v>
      </c>
      <c r="AI141" s="241" t="s">
        <v>2307</v>
      </c>
      <c r="AJ141" s="299">
        <v>0.5</v>
      </c>
      <c r="AK141" s="241">
        <v>0</v>
      </c>
      <c r="AL141" s="241" t="s">
        <v>3042</v>
      </c>
      <c r="AM141" s="241" t="s">
        <v>2037</v>
      </c>
      <c r="AN141" s="299">
        <v>0</v>
      </c>
      <c r="AO141" s="314">
        <v>0</v>
      </c>
      <c r="AP141" s="241" t="s">
        <v>3043</v>
      </c>
      <c r="AQ141" s="241" t="s">
        <v>3044</v>
      </c>
      <c r="AR141" s="299">
        <v>0.5</v>
      </c>
      <c r="AS141" s="235">
        <v>0</v>
      </c>
      <c r="AT141" s="235" t="s">
        <v>3042</v>
      </c>
      <c r="AU141" s="235" t="s">
        <v>2037</v>
      </c>
      <c r="AV141" s="315">
        <v>0.5</v>
      </c>
      <c r="AW141" s="317">
        <v>1</v>
      </c>
      <c r="AX141" s="235" t="s">
        <v>3045</v>
      </c>
      <c r="AY141" s="235" t="s">
        <v>2271</v>
      </c>
    </row>
    <row r="142" spans="1:52" ht="216.75" x14ac:dyDescent="0.25">
      <c r="A142" s="2">
        <v>109</v>
      </c>
      <c r="B142" s="58" t="s">
        <v>1860</v>
      </c>
      <c r="C142" s="58" t="s">
        <v>1860</v>
      </c>
      <c r="D142" s="58" t="s">
        <v>100</v>
      </c>
      <c r="E142" s="58" t="s">
        <v>72</v>
      </c>
      <c r="F142" s="58" t="s">
        <v>73</v>
      </c>
      <c r="G142" s="58" t="s">
        <v>74</v>
      </c>
      <c r="H142" s="58" t="s">
        <v>75</v>
      </c>
      <c r="I142" s="58" t="s">
        <v>101</v>
      </c>
      <c r="J142" s="58" t="s">
        <v>2057</v>
      </c>
      <c r="K142" s="58" t="s">
        <v>1876</v>
      </c>
      <c r="L142" s="58">
        <v>7</v>
      </c>
      <c r="M142" s="58" t="s">
        <v>1878</v>
      </c>
      <c r="N142" s="58" t="s">
        <v>1879</v>
      </c>
      <c r="O142" s="72">
        <v>1</v>
      </c>
      <c r="P142" s="72">
        <v>4</v>
      </c>
      <c r="Q142" s="72">
        <v>0</v>
      </c>
      <c r="R142" s="72">
        <v>0</v>
      </c>
      <c r="S142" s="72">
        <v>5</v>
      </c>
      <c r="T142" s="72">
        <v>0</v>
      </c>
      <c r="U142" s="58" t="s">
        <v>245</v>
      </c>
      <c r="V142" s="72" t="s">
        <v>245</v>
      </c>
      <c r="W142" s="58" t="s">
        <v>245</v>
      </c>
      <c r="X142" s="77">
        <v>1</v>
      </c>
      <c r="Y142" s="72">
        <f t="shared" si="6"/>
        <v>0.25</v>
      </c>
      <c r="Z142" s="58" t="s">
        <v>3046</v>
      </c>
      <c r="AA142" s="58" t="s">
        <v>3029</v>
      </c>
      <c r="AB142" s="72">
        <v>0</v>
      </c>
      <c r="AC142" s="58" t="s">
        <v>245</v>
      </c>
      <c r="AD142" s="58" t="s">
        <v>245</v>
      </c>
      <c r="AE142" s="58" t="s">
        <v>245</v>
      </c>
      <c r="AF142" s="72">
        <v>1</v>
      </c>
      <c r="AG142" s="285">
        <v>0.25</v>
      </c>
      <c r="AH142" s="58" t="s">
        <v>3047</v>
      </c>
      <c r="AI142" s="58" t="s">
        <v>3048</v>
      </c>
      <c r="AJ142" s="72">
        <v>0</v>
      </c>
      <c r="AK142" s="58" t="s">
        <v>245</v>
      </c>
      <c r="AL142" s="58" t="s">
        <v>245</v>
      </c>
      <c r="AM142" s="58" t="s">
        <v>245</v>
      </c>
      <c r="AN142" s="72">
        <v>1</v>
      </c>
      <c r="AO142" s="285">
        <v>0.25</v>
      </c>
      <c r="AP142" s="58" t="s">
        <v>3049</v>
      </c>
      <c r="AQ142" s="58" t="s">
        <v>3050</v>
      </c>
      <c r="AR142" s="72">
        <v>0</v>
      </c>
      <c r="AS142" s="251" t="s">
        <v>245</v>
      </c>
      <c r="AT142" s="251" t="s">
        <v>245</v>
      </c>
      <c r="AU142" s="251" t="s">
        <v>245</v>
      </c>
      <c r="AV142" s="68">
        <v>2</v>
      </c>
      <c r="AW142" s="69">
        <v>0.5</v>
      </c>
      <c r="AX142" s="251" t="s">
        <v>3049</v>
      </c>
      <c r="AY142" s="251" t="s">
        <v>3051</v>
      </c>
      <c r="AZ142" s="213" t="s">
        <v>3052</v>
      </c>
    </row>
    <row r="143" spans="1:52" ht="409.5" x14ac:dyDescent="0.25">
      <c r="A143" s="2">
        <v>110</v>
      </c>
      <c r="B143" s="58" t="s">
        <v>1860</v>
      </c>
      <c r="C143" s="58" t="s">
        <v>1860</v>
      </c>
      <c r="D143" s="58" t="s">
        <v>100</v>
      </c>
      <c r="E143" s="58" t="s">
        <v>72</v>
      </c>
      <c r="F143" s="58" t="s">
        <v>73</v>
      </c>
      <c r="G143" s="58" t="s">
        <v>74</v>
      </c>
      <c r="H143" s="58" t="s">
        <v>75</v>
      </c>
      <c r="I143" s="58" t="s">
        <v>101</v>
      </c>
      <c r="J143" s="58" t="s">
        <v>2057</v>
      </c>
      <c r="K143" s="58" t="s">
        <v>3053</v>
      </c>
      <c r="L143" s="58">
        <v>29</v>
      </c>
      <c r="M143" s="58" t="s">
        <v>1889</v>
      </c>
      <c r="N143" s="58" t="s">
        <v>1890</v>
      </c>
      <c r="O143" s="72">
        <v>35</v>
      </c>
      <c r="P143" s="72">
        <v>40</v>
      </c>
      <c r="Q143" s="72">
        <v>45</v>
      </c>
      <c r="R143" s="72">
        <v>50</v>
      </c>
      <c r="S143" s="72">
        <v>170</v>
      </c>
      <c r="T143" s="72">
        <v>0</v>
      </c>
      <c r="U143" s="58" t="s">
        <v>245</v>
      </c>
      <c r="V143" s="72" t="s">
        <v>245</v>
      </c>
      <c r="W143" s="58" t="s">
        <v>245</v>
      </c>
      <c r="X143" s="77">
        <v>53</v>
      </c>
      <c r="Y143" s="72">
        <f t="shared" si="6"/>
        <v>1.325</v>
      </c>
      <c r="Z143" s="58" t="s">
        <v>3054</v>
      </c>
      <c r="AA143" s="58" t="s">
        <v>3029</v>
      </c>
      <c r="AB143" s="72">
        <v>0</v>
      </c>
      <c r="AC143" s="58" t="s">
        <v>245</v>
      </c>
      <c r="AD143" s="58" t="s">
        <v>245</v>
      </c>
      <c r="AE143" s="58" t="s">
        <v>245</v>
      </c>
      <c r="AF143" s="72">
        <v>59</v>
      </c>
      <c r="AG143" s="285">
        <v>1.48</v>
      </c>
      <c r="AH143" s="58" t="s">
        <v>3055</v>
      </c>
      <c r="AI143" s="58" t="s">
        <v>3031</v>
      </c>
      <c r="AJ143" s="72">
        <v>0</v>
      </c>
      <c r="AK143" s="58" t="s">
        <v>245</v>
      </c>
      <c r="AL143" s="58" t="s">
        <v>245</v>
      </c>
      <c r="AM143" s="58" t="s">
        <v>245</v>
      </c>
      <c r="AN143" s="72">
        <v>29</v>
      </c>
      <c r="AO143" s="285">
        <v>0.73</v>
      </c>
      <c r="AP143" s="58" t="s">
        <v>3056</v>
      </c>
      <c r="AQ143" s="58" t="s">
        <v>3057</v>
      </c>
      <c r="AR143" s="72">
        <v>0</v>
      </c>
      <c r="AS143" s="251" t="s">
        <v>245</v>
      </c>
      <c r="AT143" s="251" t="s">
        <v>245</v>
      </c>
      <c r="AU143" s="251" t="s">
        <v>245</v>
      </c>
      <c r="AV143" s="68">
        <v>18</v>
      </c>
      <c r="AW143" s="69">
        <v>1</v>
      </c>
      <c r="AX143" s="251" t="s">
        <v>3058</v>
      </c>
      <c r="AY143" s="251" t="s">
        <v>3034</v>
      </c>
      <c r="AZ143" s="213" t="s">
        <v>2891</v>
      </c>
    </row>
    <row r="144" spans="1:52" ht="409.5" x14ac:dyDescent="0.25">
      <c r="A144" s="2">
        <v>111</v>
      </c>
      <c r="B144" s="58" t="s">
        <v>1860</v>
      </c>
      <c r="C144" s="58" t="s">
        <v>1860</v>
      </c>
      <c r="D144" s="58" t="s">
        <v>71</v>
      </c>
      <c r="E144" s="58" t="s">
        <v>72</v>
      </c>
      <c r="F144" s="58" t="s">
        <v>73</v>
      </c>
      <c r="G144" s="58" t="s">
        <v>74</v>
      </c>
      <c r="H144" s="58" t="s">
        <v>75</v>
      </c>
      <c r="I144" s="58" t="s">
        <v>101</v>
      </c>
      <c r="J144" s="58" t="s">
        <v>2065</v>
      </c>
      <c r="K144" s="58" t="s">
        <v>1899</v>
      </c>
      <c r="L144" s="284">
        <v>0</v>
      </c>
      <c r="M144" s="58" t="s">
        <v>1901</v>
      </c>
      <c r="N144" s="58" t="s">
        <v>1902</v>
      </c>
      <c r="O144" s="97">
        <v>0</v>
      </c>
      <c r="P144" s="97">
        <v>0.6</v>
      </c>
      <c r="Q144" s="97">
        <v>0.75</v>
      </c>
      <c r="R144" s="97">
        <v>0.85</v>
      </c>
      <c r="S144" s="97">
        <v>0.85</v>
      </c>
      <c r="T144" s="97">
        <v>0</v>
      </c>
      <c r="U144" s="58" t="s">
        <v>245</v>
      </c>
      <c r="V144" s="72" t="s">
        <v>245</v>
      </c>
      <c r="W144" s="58" t="s">
        <v>245</v>
      </c>
      <c r="X144" s="77">
        <v>93.35</v>
      </c>
      <c r="Y144" s="72">
        <f t="shared" si="6"/>
        <v>155.58333333333334</v>
      </c>
      <c r="Z144" s="58" t="s">
        <v>3059</v>
      </c>
      <c r="AA144" s="58" t="s">
        <v>3060</v>
      </c>
      <c r="AB144" s="72">
        <v>0</v>
      </c>
      <c r="AC144" s="58" t="s">
        <v>245</v>
      </c>
      <c r="AD144" s="58" t="s">
        <v>245</v>
      </c>
      <c r="AE144" s="58" t="s">
        <v>245</v>
      </c>
      <c r="AF144" s="285">
        <v>0.90210000000000001</v>
      </c>
      <c r="AG144" s="285">
        <v>1.5</v>
      </c>
      <c r="AH144" s="58" t="s">
        <v>3061</v>
      </c>
      <c r="AI144" s="58" t="s">
        <v>3031</v>
      </c>
      <c r="AJ144" s="72">
        <v>0</v>
      </c>
      <c r="AK144" s="58" t="s">
        <v>245</v>
      </c>
      <c r="AL144" s="58" t="s">
        <v>245</v>
      </c>
      <c r="AM144" s="58" t="s">
        <v>245</v>
      </c>
      <c r="AN144" s="285">
        <v>0.8881</v>
      </c>
      <c r="AO144" s="285">
        <v>1.48</v>
      </c>
      <c r="AP144" s="58" t="s">
        <v>3062</v>
      </c>
      <c r="AQ144" s="58" t="s">
        <v>3057</v>
      </c>
      <c r="AR144" s="72">
        <v>0</v>
      </c>
      <c r="AS144" s="251" t="s">
        <v>245</v>
      </c>
      <c r="AT144" s="251" t="s">
        <v>245</v>
      </c>
      <c r="AU144" s="251" t="s">
        <v>245</v>
      </c>
      <c r="AV144" s="69">
        <v>0.89</v>
      </c>
      <c r="AW144" s="69">
        <v>1.48</v>
      </c>
      <c r="AX144" s="251" t="s">
        <v>3063</v>
      </c>
      <c r="AY144" s="251" t="s">
        <v>3064</v>
      </c>
      <c r="AZ144" s="213" t="s">
        <v>2891</v>
      </c>
    </row>
    <row r="145" spans="1:52" ht="267.75" x14ac:dyDescent="0.25">
      <c r="A145" s="2">
        <v>112</v>
      </c>
      <c r="B145" s="58" t="s">
        <v>1860</v>
      </c>
      <c r="C145" s="58" t="s">
        <v>1860</v>
      </c>
      <c r="D145" s="58" t="s">
        <v>71</v>
      </c>
      <c r="E145" s="58" t="s">
        <v>72</v>
      </c>
      <c r="F145" s="58" t="s">
        <v>73</v>
      </c>
      <c r="G145" s="58" t="s">
        <v>1450</v>
      </c>
      <c r="H145" s="58" t="s">
        <v>75</v>
      </c>
      <c r="I145" s="58" t="s">
        <v>226</v>
      </c>
      <c r="J145" s="58" t="s">
        <v>1112</v>
      </c>
      <c r="K145" s="58" t="s">
        <v>1911</v>
      </c>
      <c r="L145" s="58">
        <v>3</v>
      </c>
      <c r="M145" s="58" t="s">
        <v>1913</v>
      </c>
      <c r="N145" s="58" t="s">
        <v>1914</v>
      </c>
      <c r="O145" s="72">
        <v>1</v>
      </c>
      <c r="P145" s="72">
        <v>2</v>
      </c>
      <c r="Q145" s="72">
        <v>3</v>
      </c>
      <c r="R145" s="72">
        <v>1</v>
      </c>
      <c r="S145" s="72">
        <v>7</v>
      </c>
      <c r="T145" s="72">
        <v>0</v>
      </c>
      <c r="U145" s="58" t="s">
        <v>245</v>
      </c>
      <c r="V145" s="72" t="s">
        <v>245</v>
      </c>
      <c r="W145" s="58" t="s">
        <v>245</v>
      </c>
      <c r="X145" s="77">
        <v>0.5</v>
      </c>
      <c r="Y145" s="72">
        <f t="shared" si="6"/>
        <v>0.25</v>
      </c>
      <c r="Z145" s="58" t="s">
        <v>3065</v>
      </c>
      <c r="AA145" s="58" t="s">
        <v>3066</v>
      </c>
      <c r="AB145" s="72">
        <v>0</v>
      </c>
      <c r="AC145" s="58" t="s">
        <v>245</v>
      </c>
      <c r="AD145" s="58" t="s">
        <v>245</v>
      </c>
      <c r="AE145" s="58" t="s">
        <v>245</v>
      </c>
      <c r="AF145" s="72">
        <v>1</v>
      </c>
      <c r="AG145" s="285">
        <v>0.5</v>
      </c>
      <c r="AH145" s="58" t="s">
        <v>3067</v>
      </c>
      <c r="AI145" s="58" t="s">
        <v>3048</v>
      </c>
      <c r="AJ145" s="72">
        <v>0</v>
      </c>
      <c r="AK145" s="58" t="s">
        <v>245</v>
      </c>
      <c r="AL145" s="58" t="s">
        <v>245</v>
      </c>
      <c r="AM145" s="58" t="s">
        <v>245</v>
      </c>
      <c r="AN145" s="285">
        <v>1.4999999999999999E-2</v>
      </c>
      <c r="AO145" s="285">
        <v>0.75</v>
      </c>
      <c r="AP145" s="58" t="s">
        <v>3068</v>
      </c>
      <c r="AQ145" s="58" t="s">
        <v>3050</v>
      </c>
      <c r="AR145" s="72">
        <v>0</v>
      </c>
      <c r="AS145" s="251" t="s">
        <v>245</v>
      </c>
      <c r="AT145" s="251" t="s">
        <v>245</v>
      </c>
      <c r="AU145" s="251" t="s">
        <v>245</v>
      </c>
      <c r="AV145" s="69">
        <v>0.02</v>
      </c>
      <c r="AW145" s="69">
        <v>1</v>
      </c>
      <c r="AX145" s="251" t="s">
        <v>3069</v>
      </c>
      <c r="AY145" s="251" t="s">
        <v>3034</v>
      </c>
    </row>
    <row r="146" spans="1:52" ht="344.25" x14ac:dyDescent="0.25">
      <c r="A146" s="2">
        <v>113</v>
      </c>
      <c r="B146" s="58" t="s">
        <v>1860</v>
      </c>
      <c r="C146" s="58" t="s">
        <v>1860</v>
      </c>
      <c r="D146" s="58" t="s">
        <v>100</v>
      </c>
      <c r="E146" s="58" t="s">
        <v>72</v>
      </c>
      <c r="F146" s="58" t="s">
        <v>73</v>
      </c>
      <c r="G146" s="58" t="s">
        <v>1450</v>
      </c>
      <c r="H146" s="58" t="s">
        <v>153</v>
      </c>
      <c r="I146" s="58" t="s">
        <v>154</v>
      </c>
      <c r="J146" s="58" t="s">
        <v>794</v>
      </c>
      <c r="K146" s="58" t="s">
        <v>1923</v>
      </c>
      <c r="L146" s="59">
        <v>0</v>
      </c>
      <c r="M146" s="58" t="s">
        <v>1925</v>
      </c>
      <c r="N146" s="58" t="s">
        <v>1926</v>
      </c>
      <c r="O146" s="200">
        <v>2</v>
      </c>
      <c r="P146" s="200">
        <v>8</v>
      </c>
      <c r="Q146" s="200">
        <v>8</v>
      </c>
      <c r="R146" s="200">
        <v>2</v>
      </c>
      <c r="S146" s="200">
        <v>20</v>
      </c>
      <c r="T146" s="200">
        <v>0</v>
      </c>
      <c r="U146" s="58" t="s">
        <v>245</v>
      </c>
      <c r="V146" s="72" t="s">
        <v>245</v>
      </c>
      <c r="W146" s="58" t="s">
        <v>245</v>
      </c>
      <c r="X146" s="77">
        <v>1.5</v>
      </c>
      <c r="Y146" s="72">
        <f t="shared" si="6"/>
        <v>0.1875</v>
      </c>
      <c r="Z146" s="58" t="s">
        <v>3070</v>
      </c>
      <c r="AA146" s="58" t="s">
        <v>3066</v>
      </c>
      <c r="AB146" s="200">
        <v>0</v>
      </c>
      <c r="AC146" s="58" t="s">
        <v>245</v>
      </c>
      <c r="AD146" s="58" t="s">
        <v>245</v>
      </c>
      <c r="AE146" s="58" t="s">
        <v>245</v>
      </c>
      <c r="AF146" s="72">
        <v>1</v>
      </c>
      <c r="AG146" s="285">
        <v>0.13</v>
      </c>
      <c r="AH146" s="58" t="s">
        <v>3071</v>
      </c>
      <c r="AI146" s="58" t="s">
        <v>3072</v>
      </c>
      <c r="AJ146" s="200">
        <v>0</v>
      </c>
      <c r="AK146" s="58" t="s">
        <v>245</v>
      </c>
      <c r="AL146" s="58" t="s">
        <v>245</v>
      </c>
      <c r="AM146" s="58" t="s">
        <v>245</v>
      </c>
      <c r="AN146" s="72">
        <v>4</v>
      </c>
      <c r="AO146" s="285">
        <v>0.5</v>
      </c>
      <c r="AP146" s="58" t="s">
        <v>3073</v>
      </c>
      <c r="AQ146" s="58" t="s">
        <v>3050</v>
      </c>
      <c r="AR146" s="200">
        <v>0</v>
      </c>
      <c r="AS146" s="251" t="s">
        <v>245</v>
      </c>
      <c r="AT146" s="251" t="s">
        <v>245</v>
      </c>
      <c r="AU146" s="251" t="s">
        <v>245</v>
      </c>
      <c r="AV146" s="68">
        <v>4</v>
      </c>
      <c r="AW146" s="69">
        <v>1</v>
      </c>
      <c r="AX146" s="251" t="s">
        <v>3074</v>
      </c>
      <c r="AY146" s="251" t="s">
        <v>3034</v>
      </c>
    </row>
    <row r="147" spans="1:52" ht="409.5" x14ac:dyDescent="0.25">
      <c r="A147" s="2">
        <v>114</v>
      </c>
      <c r="B147" s="58" t="s">
        <v>1860</v>
      </c>
      <c r="C147" s="58" t="s">
        <v>1860</v>
      </c>
      <c r="D147" s="58" t="s">
        <v>71</v>
      </c>
      <c r="E147" s="58" t="s">
        <v>72</v>
      </c>
      <c r="F147" s="58" t="s">
        <v>73</v>
      </c>
      <c r="G147" s="58" t="s">
        <v>1450</v>
      </c>
      <c r="H147" s="58" t="s">
        <v>75</v>
      </c>
      <c r="I147" s="58" t="s">
        <v>1040</v>
      </c>
      <c r="J147" s="58" t="s">
        <v>794</v>
      </c>
      <c r="K147" s="58" t="s">
        <v>1887</v>
      </c>
      <c r="L147" s="439">
        <v>0</v>
      </c>
      <c r="M147" s="58" t="s">
        <v>1936</v>
      </c>
      <c r="N147" s="58" t="s">
        <v>1937</v>
      </c>
      <c r="O147" s="97">
        <v>0.25</v>
      </c>
      <c r="P147" s="97">
        <v>0.25</v>
      </c>
      <c r="Q147" s="97">
        <v>0.25</v>
      </c>
      <c r="R147" s="97">
        <v>0.25</v>
      </c>
      <c r="S147" s="97">
        <v>1</v>
      </c>
      <c r="T147" s="97">
        <v>0</v>
      </c>
      <c r="U147" s="58" t="s">
        <v>245</v>
      </c>
      <c r="V147" s="72" t="s">
        <v>245</v>
      </c>
      <c r="W147" s="58" t="s">
        <v>245</v>
      </c>
      <c r="X147" s="77">
        <v>0</v>
      </c>
      <c r="Y147" s="72" t="str">
        <f t="shared" si="6"/>
        <v>No aplica</v>
      </c>
      <c r="Z147" s="58" t="s">
        <v>3075</v>
      </c>
      <c r="AA147" s="58" t="s">
        <v>3076</v>
      </c>
      <c r="AB147" s="97">
        <v>0</v>
      </c>
      <c r="AC147" s="58" t="s">
        <v>245</v>
      </c>
      <c r="AD147" s="58" t="s">
        <v>245</v>
      </c>
      <c r="AE147" s="58" t="s">
        <v>245</v>
      </c>
      <c r="AF147" s="285">
        <v>0.12</v>
      </c>
      <c r="AG147" s="285">
        <v>0.48</v>
      </c>
      <c r="AH147" s="58" t="s">
        <v>3077</v>
      </c>
      <c r="AI147" s="58" t="s">
        <v>3078</v>
      </c>
      <c r="AJ147" s="97">
        <v>0</v>
      </c>
      <c r="AK147" s="58" t="s">
        <v>245</v>
      </c>
      <c r="AL147" s="58" t="s">
        <v>245</v>
      </c>
      <c r="AM147" s="58" t="s">
        <v>245</v>
      </c>
      <c r="AN147" s="285">
        <v>0.1</v>
      </c>
      <c r="AO147" s="285">
        <v>0.4</v>
      </c>
      <c r="AP147" s="58" t="s">
        <v>3079</v>
      </c>
      <c r="AQ147" s="58" t="s">
        <v>3050</v>
      </c>
      <c r="AR147" s="97">
        <v>0</v>
      </c>
      <c r="AS147" s="251" t="s">
        <v>245</v>
      </c>
      <c r="AT147" s="251" t="s">
        <v>245</v>
      </c>
      <c r="AU147" s="251" t="s">
        <v>245</v>
      </c>
      <c r="AV147" s="69">
        <v>0.25</v>
      </c>
      <c r="AW147" s="69">
        <v>1</v>
      </c>
      <c r="AX147" s="251" t="s">
        <v>3080</v>
      </c>
      <c r="AY147" s="251" t="s">
        <v>3034</v>
      </c>
    </row>
    <row r="148" spans="1:52" ht="409.5" x14ac:dyDescent="0.25">
      <c r="A148" s="2">
        <v>115</v>
      </c>
      <c r="B148" s="58" t="s">
        <v>1860</v>
      </c>
      <c r="C148" s="58" t="s">
        <v>1860</v>
      </c>
      <c r="D148" s="58" t="s">
        <v>71</v>
      </c>
      <c r="E148" s="58" t="s">
        <v>72</v>
      </c>
      <c r="F148" s="58" t="s">
        <v>73</v>
      </c>
      <c r="G148" s="58" t="s">
        <v>1450</v>
      </c>
      <c r="H148" s="58" t="s">
        <v>75</v>
      </c>
      <c r="I148" s="58" t="s">
        <v>101</v>
      </c>
      <c r="J148" s="58" t="s">
        <v>794</v>
      </c>
      <c r="K148" s="58" t="s">
        <v>1946</v>
      </c>
      <c r="L148" s="284">
        <v>0</v>
      </c>
      <c r="M148" s="58" t="s">
        <v>1948</v>
      </c>
      <c r="N148" s="58" t="s">
        <v>1949</v>
      </c>
      <c r="O148" s="97">
        <v>0.8</v>
      </c>
      <c r="P148" s="97">
        <v>0.8</v>
      </c>
      <c r="Q148" s="97">
        <v>0.8</v>
      </c>
      <c r="R148" s="97">
        <v>0.8</v>
      </c>
      <c r="S148" s="97">
        <v>0.8</v>
      </c>
      <c r="T148" s="97">
        <v>0</v>
      </c>
      <c r="U148" s="58" t="s">
        <v>245</v>
      </c>
      <c r="V148" s="72" t="s">
        <v>245</v>
      </c>
      <c r="W148" s="58" t="s">
        <v>245</v>
      </c>
      <c r="X148" s="77">
        <v>100</v>
      </c>
      <c r="Y148" s="72">
        <f t="shared" si="6"/>
        <v>125</v>
      </c>
      <c r="Z148" s="58" t="s">
        <v>3081</v>
      </c>
      <c r="AA148" s="58" t="s">
        <v>3066</v>
      </c>
      <c r="AB148" s="72">
        <v>0</v>
      </c>
      <c r="AC148" s="58" t="s">
        <v>245</v>
      </c>
      <c r="AD148" s="58" t="s">
        <v>245</v>
      </c>
      <c r="AE148" s="58" t="s">
        <v>245</v>
      </c>
      <c r="AF148" s="285">
        <v>1</v>
      </c>
      <c r="AG148" s="285">
        <v>1.25</v>
      </c>
      <c r="AH148" s="58" t="s">
        <v>3082</v>
      </c>
      <c r="AI148" s="58" t="s">
        <v>3048</v>
      </c>
      <c r="AJ148" s="72">
        <v>0</v>
      </c>
      <c r="AK148" s="58" t="s">
        <v>245</v>
      </c>
      <c r="AL148" s="58" t="s">
        <v>245</v>
      </c>
      <c r="AM148" s="58" t="s">
        <v>245</v>
      </c>
      <c r="AN148" s="285">
        <v>1</v>
      </c>
      <c r="AO148" s="285">
        <v>1.25</v>
      </c>
      <c r="AP148" s="58" t="s">
        <v>3083</v>
      </c>
      <c r="AQ148" s="58" t="s">
        <v>3057</v>
      </c>
      <c r="AR148" s="72">
        <v>0</v>
      </c>
      <c r="AS148" s="251" t="s">
        <v>245</v>
      </c>
      <c r="AT148" s="251" t="s">
        <v>245</v>
      </c>
      <c r="AU148" s="251" t="s">
        <v>245</v>
      </c>
      <c r="AV148" s="69">
        <v>1</v>
      </c>
      <c r="AW148" s="69">
        <v>1.28</v>
      </c>
      <c r="AX148" s="251" t="s">
        <v>3084</v>
      </c>
      <c r="AY148" s="251" t="s">
        <v>3064</v>
      </c>
    </row>
    <row r="149" spans="1:52" s="297" customFormat="1" ht="409.5" x14ac:dyDescent="0.25">
      <c r="A149" s="2">
        <v>116</v>
      </c>
      <c r="B149" s="58" t="s">
        <v>1860</v>
      </c>
      <c r="C149" s="58" t="s">
        <v>1860</v>
      </c>
      <c r="D149" s="58" t="s">
        <v>100</v>
      </c>
      <c r="E149" s="58" t="s">
        <v>72</v>
      </c>
      <c r="F149" s="58" t="s">
        <v>73</v>
      </c>
      <c r="G149" s="58" t="s">
        <v>74</v>
      </c>
      <c r="H149" s="58" t="s">
        <v>75</v>
      </c>
      <c r="I149" s="58" t="s">
        <v>101</v>
      </c>
      <c r="J149" s="58" t="s">
        <v>2031</v>
      </c>
      <c r="K149" s="58" t="s">
        <v>1957</v>
      </c>
      <c r="L149" s="58">
        <v>72</v>
      </c>
      <c r="M149" s="58" t="s">
        <v>1958</v>
      </c>
      <c r="N149" s="58" t="s">
        <v>1959</v>
      </c>
      <c r="O149" s="77">
        <f>19*4</f>
        <v>76</v>
      </c>
      <c r="P149" s="77">
        <f>20*4</f>
        <v>80</v>
      </c>
      <c r="Q149" s="77">
        <f>21*4</f>
        <v>84</v>
      </c>
      <c r="R149" s="77">
        <f>22*4</f>
        <v>88</v>
      </c>
      <c r="S149" s="72">
        <v>328</v>
      </c>
      <c r="T149" s="72">
        <v>0</v>
      </c>
      <c r="U149" s="58" t="s">
        <v>245</v>
      </c>
      <c r="V149" s="72" t="s">
        <v>245</v>
      </c>
      <c r="W149" s="58" t="s">
        <v>245</v>
      </c>
      <c r="X149" s="77"/>
      <c r="Y149" s="72" t="str">
        <f t="shared" si="6"/>
        <v>No aplica</v>
      </c>
      <c r="Z149" s="58" t="s">
        <v>3085</v>
      </c>
      <c r="AA149" s="58" t="s">
        <v>3086</v>
      </c>
      <c r="AB149" s="72">
        <v>0</v>
      </c>
      <c r="AC149" s="58" t="s">
        <v>245</v>
      </c>
      <c r="AD149" s="58" t="s">
        <v>245</v>
      </c>
      <c r="AE149" s="58" t="s">
        <v>245</v>
      </c>
      <c r="AF149" s="72">
        <v>52</v>
      </c>
      <c r="AG149" s="285">
        <v>0.65</v>
      </c>
      <c r="AH149" s="58" t="s">
        <v>3087</v>
      </c>
      <c r="AI149" s="58" t="s">
        <v>3048</v>
      </c>
      <c r="AJ149" s="72">
        <v>0</v>
      </c>
      <c r="AK149" s="58" t="s">
        <v>245</v>
      </c>
      <c r="AL149" s="58" t="s">
        <v>245</v>
      </c>
      <c r="AM149" s="58" t="s">
        <v>245</v>
      </c>
      <c r="AN149" s="72">
        <v>52</v>
      </c>
      <c r="AO149" s="285">
        <v>0.65</v>
      </c>
      <c r="AP149" s="58" t="s">
        <v>3088</v>
      </c>
      <c r="AQ149" s="58" t="s">
        <v>3050</v>
      </c>
      <c r="AR149" s="72">
        <v>0</v>
      </c>
      <c r="AS149" s="251" t="s">
        <v>245</v>
      </c>
      <c r="AT149" s="251" t="s">
        <v>245</v>
      </c>
      <c r="AU149" s="259" t="s">
        <v>245</v>
      </c>
      <c r="AV149" s="67">
        <v>18</v>
      </c>
      <c r="AW149" s="193">
        <v>1</v>
      </c>
      <c r="AX149" s="251" t="s">
        <v>3089</v>
      </c>
      <c r="AY149" s="251" t="s">
        <v>3034</v>
      </c>
      <c r="AZ149" s="213"/>
    </row>
    <row r="150" spans="1:52" ht="242.25" x14ac:dyDescent="0.25">
      <c r="A150" s="2">
        <v>117</v>
      </c>
      <c r="B150" s="58" t="s">
        <v>1860</v>
      </c>
      <c r="C150" s="58" t="s">
        <v>1860</v>
      </c>
      <c r="D150" s="58" t="s">
        <v>100</v>
      </c>
      <c r="E150" s="58" t="s">
        <v>72</v>
      </c>
      <c r="F150" s="58" t="s">
        <v>73</v>
      </c>
      <c r="G150" s="58" t="s">
        <v>1450</v>
      </c>
      <c r="H150" s="58" t="s">
        <v>118</v>
      </c>
      <c r="I150" s="58" t="s">
        <v>119</v>
      </c>
      <c r="J150" s="58" t="s">
        <v>137</v>
      </c>
      <c r="K150" s="58" t="s">
        <v>1966</v>
      </c>
      <c r="L150" s="236">
        <v>0.8</v>
      </c>
      <c r="M150" s="58" t="s">
        <v>1968</v>
      </c>
      <c r="N150" s="58" t="s">
        <v>1969</v>
      </c>
      <c r="O150" s="91">
        <v>0.8</v>
      </c>
      <c r="P150" s="91">
        <v>0.82</v>
      </c>
      <c r="Q150" s="91">
        <v>0.84</v>
      </c>
      <c r="R150" s="91">
        <v>0.86</v>
      </c>
      <c r="S150" s="91">
        <v>0.86</v>
      </c>
      <c r="T150" s="91">
        <v>0</v>
      </c>
      <c r="U150" s="58" t="s">
        <v>245</v>
      </c>
      <c r="V150" s="72" t="s">
        <v>245</v>
      </c>
      <c r="W150" s="58" t="s">
        <v>245</v>
      </c>
      <c r="X150" s="77"/>
      <c r="Y150" s="72" t="str">
        <f t="shared" si="6"/>
        <v>No aplica</v>
      </c>
      <c r="Z150" s="58" t="s">
        <v>3090</v>
      </c>
      <c r="AA150" s="58" t="s">
        <v>3091</v>
      </c>
      <c r="AB150" s="77">
        <v>0</v>
      </c>
      <c r="AC150" s="58" t="s">
        <v>245</v>
      </c>
      <c r="AD150" s="58" t="s">
        <v>245</v>
      </c>
      <c r="AE150" s="58" t="s">
        <v>245</v>
      </c>
      <c r="AF150" s="285">
        <v>0.16839999999999999</v>
      </c>
      <c r="AG150" s="285">
        <v>0.20530000000000001</v>
      </c>
      <c r="AH150" s="58" t="s">
        <v>3092</v>
      </c>
      <c r="AI150" s="58" t="s">
        <v>3078</v>
      </c>
      <c r="AJ150" s="77">
        <v>0</v>
      </c>
      <c r="AK150" s="58" t="s">
        <v>245</v>
      </c>
      <c r="AL150" s="58" t="s">
        <v>245</v>
      </c>
      <c r="AM150" s="58" t="s">
        <v>245</v>
      </c>
      <c r="AN150" s="285">
        <v>0.97160000000000002</v>
      </c>
      <c r="AO150" s="285">
        <v>1.1849000000000001</v>
      </c>
      <c r="AP150" s="58" t="s">
        <v>3093</v>
      </c>
      <c r="AQ150" s="58" t="s">
        <v>3057</v>
      </c>
      <c r="AR150" s="77">
        <v>0</v>
      </c>
      <c r="AS150" s="251" t="s">
        <v>245</v>
      </c>
      <c r="AT150" s="251" t="s">
        <v>245</v>
      </c>
      <c r="AU150" s="251" t="s">
        <v>245</v>
      </c>
      <c r="AV150" s="69">
        <v>0.97160000000000002</v>
      </c>
      <c r="AW150" s="69">
        <v>1.1849000000000001</v>
      </c>
      <c r="AX150" s="259" t="s">
        <v>3093</v>
      </c>
      <c r="AY150" s="259" t="s">
        <v>3064</v>
      </c>
    </row>
    <row r="151" spans="1:52" x14ac:dyDescent="0.25">
      <c r="AF151" s="447"/>
    </row>
    <row r="152" spans="1:52" x14ac:dyDescent="0.25">
      <c r="AW152" s="448">
        <f>AW150/P150</f>
        <v>1.4450000000000001</v>
      </c>
    </row>
    <row r="154" spans="1:52" x14ac:dyDescent="0.25">
      <c r="AN154" s="449"/>
    </row>
    <row r="155" spans="1:52" x14ac:dyDescent="0.25">
      <c r="AN155" s="450"/>
    </row>
    <row r="156" spans="1:52" x14ac:dyDescent="0.25">
      <c r="AF156" s="451"/>
    </row>
    <row r="159" spans="1:52" x14ac:dyDescent="0.25">
      <c r="AW159" s="452"/>
    </row>
  </sheetData>
  <sheetProtection sheet="1" objects="1" scenarios="1"/>
  <customSheetViews>
    <customSheetView guid="{C789DFBB-3603-417A-855F-31776D1E7A24}" hiddenColumns="1" state="hidden" topLeftCell="L1">
      <pane ySplit="2" topLeftCell="A4" activePane="bottomLeft" state="frozen"/>
      <selection pane="bottomLeft" activeCell="Y4" sqref="Y4:Z4"/>
      <pageMargins left="0" right="0" top="0" bottom="0" header="0" footer="0"/>
    </customSheetView>
  </customSheetViews>
  <mergeCells count="1">
    <mergeCell ref="C1:L1"/>
  </mergeCells>
  <dataValidations count="2">
    <dataValidation type="list" allowBlank="1" showErrorMessage="1" sqref="B129:C138" xr:uid="{A61350B2-F765-4A29-8DD4-F92292024ABA}">
      <formula1>#REF!</formula1>
    </dataValidation>
    <dataValidation allowBlank="1" showInputMessage="1" showErrorMessage="1" prompt="Seleccione... - Selecione un elemento de la lista" sqref="J88" xr:uid="{3F0DC1B3-27C3-4D16-9B32-88D68856011A}"/>
  </dataValidations>
  <hyperlinks>
    <hyperlink ref="AH10" r:id="rId1" xr:uid="{20A94BCC-A6CC-4BAE-B9F7-4876EF8E0774}"/>
  </hyperlinks>
  <pageMargins left="0.7" right="0.7" top="0.75" bottom="0.75" header="0.3" footer="0.3"/>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E4F97-7AC6-46F9-97D0-4A72FCAC83BC}">
  <sheetPr codeName="Hoja5"/>
  <dimension ref="A1:V150"/>
  <sheetViews>
    <sheetView workbookViewId="0">
      <pane ySplit="2" topLeftCell="A21" activePane="bottomLeft" state="frozen"/>
      <selection pane="bottomLeft" activeCell="V21" sqref="V21"/>
    </sheetView>
  </sheetViews>
  <sheetFormatPr baseColWidth="10" defaultColWidth="11.42578125" defaultRowHeight="15" x14ac:dyDescent="0.25"/>
  <cols>
    <col min="1" max="1" width="5" bestFit="1" customWidth="1"/>
    <col min="2" max="2" width="28.42578125" style="205" customWidth="1"/>
    <col min="3" max="3" width="21" customWidth="1"/>
    <col min="4" max="4" width="20.85546875" customWidth="1"/>
    <col min="5" max="5" width="20.28515625" customWidth="1"/>
    <col min="6" max="6" width="14.7109375" customWidth="1"/>
    <col min="7" max="7" width="24.42578125" customWidth="1"/>
    <col min="8" max="8" width="21" customWidth="1"/>
    <col min="9" max="9" width="34.140625" customWidth="1"/>
    <col min="10" max="10" width="30" customWidth="1"/>
    <col min="11" max="11" width="10.28515625" customWidth="1"/>
    <col min="12" max="13" width="33.85546875" customWidth="1"/>
    <col min="14" max="18" width="9.42578125" style="206" customWidth="1"/>
    <col min="19" max="20" width="15" customWidth="1"/>
    <col min="21" max="22" width="36" customWidth="1"/>
  </cols>
  <sheetData>
    <row r="1" spans="1:22" s="49" customFormat="1" ht="64.5" customHeight="1" thickBot="1" x14ac:dyDescent="0.3">
      <c r="A1" s="1003" t="s">
        <v>3094</v>
      </c>
      <c r="B1" s="1005" t="s">
        <v>1987</v>
      </c>
      <c r="C1" s="1005" t="s">
        <v>1989</v>
      </c>
      <c r="D1" s="1005" t="s">
        <v>1990</v>
      </c>
      <c r="E1" s="1005" t="s">
        <v>1991</v>
      </c>
      <c r="F1" s="1005" t="s">
        <v>1992</v>
      </c>
      <c r="G1" s="1005" t="s">
        <v>1993</v>
      </c>
      <c r="H1" s="1006" t="s">
        <v>1994</v>
      </c>
      <c r="I1" s="1005" t="s">
        <v>1995</v>
      </c>
      <c r="J1" s="1005" t="s">
        <v>3095</v>
      </c>
      <c r="K1" s="1005" t="s">
        <v>3096</v>
      </c>
      <c r="L1" s="1005" t="s">
        <v>3097</v>
      </c>
      <c r="M1" s="1005"/>
      <c r="N1" s="1003" t="s">
        <v>3098</v>
      </c>
      <c r="O1" s="1003"/>
      <c r="P1" s="1003"/>
      <c r="Q1" s="1003"/>
      <c r="R1" s="1003"/>
      <c r="S1" s="1004" t="s">
        <v>3099</v>
      </c>
      <c r="T1" s="1004"/>
      <c r="U1" s="1004"/>
      <c r="V1" s="1004"/>
    </row>
    <row r="2" spans="1:22" s="57" customFormat="1" ht="20.65" customHeight="1" x14ac:dyDescent="0.25">
      <c r="A2" s="1007"/>
      <c r="B2" s="1005"/>
      <c r="C2" s="1005"/>
      <c r="D2" s="1005"/>
      <c r="E2" s="1005"/>
      <c r="F2" s="1005"/>
      <c r="G2" s="1005"/>
      <c r="H2" s="1006"/>
      <c r="I2" s="1005"/>
      <c r="J2" s="1005"/>
      <c r="K2" s="1005"/>
      <c r="L2" s="50" t="s">
        <v>1998</v>
      </c>
      <c r="M2" s="51" t="s">
        <v>1999</v>
      </c>
      <c r="N2" s="52">
        <v>2023</v>
      </c>
      <c r="O2" s="53">
        <v>2024</v>
      </c>
      <c r="P2" s="53">
        <v>2025</v>
      </c>
      <c r="Q2" s="53">
        <v>2026</v>
      </c>
      <c r="R2" s="54" t="s">
        <v>2001</v>
      </c>
      <c r="S2" s="55" t="s">
        <v>3100</v>
      </c>
      <c r="T2" s="56" t="s">
        <v>2007</v>
      </c>
      <c r="U2" s="56" t="s">
        <v>2008</v>
      </c>
      <c r="V2" s="56" t="s">
        <v>2005</v>
      </c>
    </row>
    <row r="3" spans="1:22" s="66" customFormat="1" ht="23.45" customHeight="1" x14ac:dyDescent="0.25">
      <c r="A3" s="5">
        <v>1</v>
      </c>
      <c r="B3" s="58" t="s">
        <v>68</v>
      </c>
      <c r="C3" s="59" t="s">
        <v>71</v>
      </c>
      <c r="D3" s="59" t="s">
        <v>72</v>
      </c>
      <c r="E3" s="59" t="s">
        <v>73</v>
      </c>
      <c r="F3" s="59" t="s">
        <v>74</v>
      </c>
      <c r="G3" s="59" t="s">
        <v>75</v>
      </c>
      <c r="H3" s="59" t="s">
        <v>226</v>
      </c>
      <c r="I3" s="58" t="s">
        <v>1112</v>
      </c>
      <c r="J3" s="58" t="s">
        <v>78</v>
      </c>
      <c r="K3" s="8">
        <v>0</v>
      </c>
      <c r="L3" s="26" t="s">
        <v>80</v>
      </c>
      <c r="M3" s="60" t="s">
        <v>2013</v>
      </c>
      <c r="N3" s="9">
        <v>0.05</v>
      </c>
      <c r="O3" s="8">
        <v>0.25</v>
      </c>
      <c r="P3" s="8">
        <v>0.2</v>
      </c>
      <c r="Q3" s="8">
        <v>0.2</v>
      </c>
      <c r="R3" s="61">
        <v>0.8</v>
      </c>
      <c r="S3" s="62">
        <v>0.05</v>
      </c>
      <c r="T3" s="63">
        <v>1</v>
      </c>
      <c r="U3" s="64" t="s">
        <v>3101</v>
      </c>
      <c r="V3" s="65" t="s">
        <v>3102</v>
      </c>
    </row>
    <row r="4" spans="1:22" s="66" customFormat="1" ht="23.45" customHeight="1" x14ac:dyDescent="0.25">
      <c r="A4" s="5">
        <v>2</v>
      </c>
      <c r="B4" s="58" t="s">
        <v>68</v>
      </c>
      <c r="C4" s="59" t="s">
        <v>100</v>
      </c>
      <c r="D4" s="59" t="s">
        <v>72</v>
      </c>
      <c r="E4" s="59" t="s">
        <v>73</v>
      </c>
      <c r="F4" s="59" t="s">
        <v>74</v>
      </c>
      <c r="G4" s="59" t="s">
        <v>75</v>
      </c>
      <c r="H4" s="59" t="s">
        <v>101</v>
      </c>
      <c r="I4" s="58" t="s">
        <v>794</v>
      </c>
      <c r="J4" s="58" t="s">
        <v>103</v>
      </c>
      <c r="K4" s="8">
        <v>0</v>
      </c>
      <c r="L4" s="26" t="s">
        <v>105</v>
      </c>
      <c r="M4" s="60" t="s">
        <v>2022</v>
      </c>
      <c r="N4" s="9">
        <v>0</v>
      </c>
      <c r="O4" s="8">
        <v>0.25</v>
      </c>
      <c r="P4" s="8">
        <v>0.25</v>
      </c>
      <c r="Q4" s="8">
        <v>0.25</v>
      </c>
      <c r="R4" s="61">
        <v>1</v>
      </c>
      <c r="S4" s="67" t="s">
        <v>116</v>
      </c>
      <c r="T4" s="68" t="s">
        <v>338</v>
      </c>
      <c r="U4" s="64" t="s">
        <v>338</v>
      </c>
      <c r="V4" s="64" t="s">
        <v>3103</v>
      </c>
    </row>
    <row r="5" spans="1:22" s="66" customFormat="1" ht="23.45" customHeight="1" x14ac:dyDescent="0.25">
      <c r="A5" s="5">
        <v>3</v>
      </c>
      <c r="B5" s="58" t="s">
        <v>68</v>
      </c>
      <c r="C5" s="59" t="s">
        <v>100</v>
      </c>
      <c r="D5" s="59" t="s">
        <v>72</v>
      </c>
      <c r="E5" s="59" t="s">
        <v>73</v>
      </c>
      <c r="F5" s="59" t="s">
        <v>74</v>
      </c>
      <c r="G5" s="59" t="s">
        <v>118</v>
      </c>
      <c r="H5" s="59" t="s">
        <v>119</v>
      </c>
      <c r="I5" s="58" t="s">
        <v>2031</v>
      </c>
      <c r="J5" s="58" t="s">
        <v>121</v>
      </c>
      <c r="K5" s="8">
        <v>0.95</v>
      </c>
      <c r="L5" s="26" t="s">
        <v>123</v>
      </c>
      <c r="M5" s="60" t="s">
        <v>125</v>
      </c>
      <c r="N5" s="9">
        <v>1</v>
      </c>
      <c r="O5" s="8">
        <v>1</v>
      </c>
      <c r="P5" s="8">
        <v>1</v>
      </c>
      <c r="Q5" s="8">
        <v>1</v>
      </c>
      <c r="R5" s="61">
        <v>1</v>
      </c>
      <c r="S5" s="67" t="s">
        <v>3104</v>
      </c>
      <c r="T5" s="68" t="s">
        <v>136</v>
      </c>
      <c r="U5" s="64" t="s">
        <v>3105</v>
      </c>
      <c r="V5" s="64" t="s">
        <v>3106</v>
      </c>
    </row>
    <row r="6" spans="1:22" s="66" customFormat="1" ht="23.45" customHeight="1" x14ac:dyDescent="0.25">
      <c r="A6" s="5">
        <v>4</v>
      </c>
      <c r="B6" s="58" t="s">
        <v>68</v>
      </c>
      <c r="C6" s="59" t="s">
        <v>100</v>
      </c>
      <c r="D6" s="59" t="s">
        <v>72</v>
      </c>
      <c r="E6" s="59" t="s">
        <v>73</v>
      </c>
      <c r="F6" s="59" t="s">
        <v>74</v>
      </c>
      <c r="G6" s="59" t="s">
        <v>75</v>
      </c>
      <c r="H6" s="59" t="s">
        <v>101</v>
      </c>
      <c r="I6" s="58" t="s">
        <v>137</v>
      </c>
      <c r="J6" s="58" t="s">
        <v>138</v>
      </c>
      <c r="K6" s="8" t="s">
        <v>139</v>
      </c>
      <c r="L6" s="26" t="s">
        <v>141</v>
      </c>
      <c r="M6" s="60" t="s">
        <v>143</v>
      </c>
      <c r="N6" s="9" t="s">
        <v>2044</v>
      </c>
      <c r="O6" s="8" t="s">
        <v>96</v>
      </c>
      <c r="P6" s="8" t="s">
        <v>2045</v>
      </c>
      <c r="Q6" s="8" t="s">
        <v>2046</v>
      </c>
      <c r="R6" s="61" t="s">
        <v>2046</v>
      </c>
      <c r="S6" s="67" t="s">
        <v>3107</v>
      </c>
      <c r="T6" s="69">
        <v>0.99950000000000006</v>
      </c>
      <c r="U6" s="64" t="s">
        <v>3108</v>
      </c>
      <c r="V6" s="64" t="s">
        <v>3109</v>
      </c>
    </row>
    <row r="7" spans="1:22" s="66" customFormat="1" ht="23.45" customHeight="1" x14ac:dyDescent="0.25">
      <c r="A7" s="5">
        <v>5</v>
      </c>
      <c r="B7" s="58" t="s">
        <v>151</v>
      </c>
      <c r="C7" s="70" t="s">
        <v>100</v>
      </c>
      <c r="D7" s="70" t="s">
        <v>72</v>
      </c>
      <c r="E7" s="70" t="s">
        <v>73</v>
      </c>
      <c r="F7" s="70" t="s">
        <v>74</v>
      </c>
      <c r="G7" s="70" t="s">
        <v>153</v>
      </c>
      <c r="H7" s="70" t="s">
        <v>154</v>
      </c>
      <c r="I7" s="70" t="s">
        <v>2057</v>
      </c>
      <c r="J7" s="71" t="s">
        <v>156</v>
      </c>
      <c r="K7" s="72">
        <v>0</v>
      </c>
      <c r="L7" s="71" t="s">
        <v>158</v>
      </c>
      <c r="M7" s="73" t="s">
        <v>159</v>
      </c>
      <c r="N7" s="74">
        <v>0.9</v>
      </c>
      <c r="O7" s="72" t="s">
        <v>171</v>
      </c>
      <c r="P7" s="72" t="s">
        <v>171</v>
      </c>
      <c r="Q7" s="72" t="s">
        <v>171</v>
      </c>
      <c r="R7" s="75">
        <v>0.9</v>
      </c>
      <c r="S7" s="67">
        <v>0</v>
      </c>
      <c r="T7" s="63">
        <v>0</v>
      </c>
      <c r="U7" s="64" t="s">
        <v>3110</v>
      </c>
      <c r="V7" s="64" t="s">
        <v>3111</v>
      </c>
    </row>
    <row r="8" spans="1:22" s="66" customFormat="1" ht="23.45" customHeight="1" x14ac:dyDescent="0.25">
      <c r="A8" s="5">
        <v>5.0999999999999996</v>
      </c>
      <c r="B8" s="58" t="s">
        <v>151</v>
      </c>
      <c r="C8" s="70" t="s">
        <v>100</v>
      </c>
      <c r="D8" s="70" t="s">
        <v>72</v>
      </c>
      <c r="E8" s="70" t="s">
        <v>73</v>
      </c>
      <c r="F8" s="70" t="s">
        <v>74</v>
      </c>
      <c r="G8" s="70" t="s">
        <v>153</v>
      </c>
      <c r="H8" s="70" t="s">
        <v>154</v>
      </c>
      <c r="I8" s="70" t="s">
        <v>2057</v>
      </c>
      <c r="J8" s="71" t="s">
        <v>156</v>
      </c>
      <c r="K8" s="72">
        <v>0</v>
      </c>
      <c r="L8" s="71" t="s">
        <v>172</v>
      </c>
      <c r="M8" s="73" t="s">
        <v>173</v>
      </c>
      <c r="N8" s="76">
        <v>0</v>
      </c>
      <c r="O8" s="72">
        <v>13</v>
      </c>
      <c r="P8" s="72">
        <v>1</v>
      </c>
      <c r="Q8" s="77">
        <v>1</v>
      </c>
      <c r="R8" s="78">
        <v>15</v>
      </c>
      <c r="S8" s="67" t="s">
        <v>183</v>
      </c>
      <c r="T8" s="63" t="s">
        <v>183</v>
      </c>
      <c r="U8" s="64" t="s">
        <v>3112</v>
      </c>
      <c r="V8" s="64" t="s">
        <v>3113</v>
      </c>
    </row>
    <row r="9" spans="1:22" s="66" customFormat="1" ht="23.45" customHeight="1" x14ac:dyDescent="0.25">
      <c r="A9" s="5">
        <v>6</v>
      </c>
      <c r="B9" s="58" t="s">
        <v>151</v>
      </c>
      <c r="C9" s="70" t="s">
        <v>100</v>
      </c>
      <c r="D9" s="70" t="s">
        <v>72</v>
      </c>
      <c r="E9" s="70" t="s">
        <v>73</v>
      </c>
      <c r="F9" s="70" t="s">
        <v>74</v>
      </c>
      <c r="G9" s="70" t="s">
        <v>153</v>
      </c>
      <c r="H9" s="70" t="s">
        <v>154</v>
      </c>
      <c r="I9" s="70" t="s">
        <v>2065</v>
      </c>
      <c r="J9" s="71" t="s">
        <v>186</v>
      </c>
      <c r="K9" s="72">
        <v>17</v>
      </c>
      <c r="L9" s="71" t="s">
        <v>187</v>
      </c>
      <c r="M9" s="73" t="s">
        <v>188</v>
      </c>
      <c r="N9" s="76">
        <v>3</v>
      </c>
      <c r="O9" s="72">
        <v>3</v>
      </c>
      <c r="P9" s="72">
        <v>3</v>
      </c>
      <c r="Q9" s="72">
        <v>3</v>
      </c>
      <c r="R9" s="79">
        <v>12</v>
      </c>
      <c r="S9" s="67">
        <v>5</v>
      </c>
      <c r="T9" s="63">
        <v>1</v>
      </c>
      <c r="U9" s="64" t="s">
        <v>3114</v>
      </c>
      <c r="V9" s="64" t="s">
        <v>3115</v>
      </c>
    </row>
    <row r="10" spans="1:22" s="66" customFormat="1" ht="23.45" customHeight="1" x14ac:dyDescent="0.25">
      <c r="A10" s="5">
        <v>7</v>
      </c>
      <c r="B10" s="58" t="s">
        <v>196</v>
      </c>
      <c r="C10" s="70" t="s">
        <v>100</v>
      </c>
      <c r="D10" s="70" t="s">
        <v>72</v>
      </c>
      <c r="E10" s="70" t="s">
        <v>73</v>
      </c>
      <c r="F10" s="70" t="s">
        <v>74</v>
      </c>
      <c r="G10" s="70" t="s">
        <v>75</v>
      </c>
      <c r="H10" s="70" t="s">
        <v>101</v>
      </c>
      <c r="I10" s="70" t="s">
        <v>2057</v>
      </c>
      <c r="J10" s="58" t="s">
        <v>200</v>
      </c>
      <c r="K10" s="6">
        <v>1</v>
      </c>
      <c r="L10" s="26" t="s">
        <v>201</v>
      </c>
      <c r="M10" s="60" t="s">
        <v>202</v>
      </c>
      <c r="N10" s="18">
        <v>0.5</v>
      </c>
      <c r="O10" s="19">
        <v>0.5</v>
      </c>
      <c r="P10" s="6" t="s">
        <v>171</v>
      </c>
      <c r="Q10" s="6" t="s">
        <v>171</v>
      </c>
      <c r="R10" s="80">
        <v>1</v>
      </c>
      <c r="S10" s="67">
        <v>0.5</v>
      </c>
      <c r="T10" s="63">
        <v>1</v>
      </c>
      <c r="U10" s="64" t="s">
        <v>3116</v>
      </c>
      <c r="V10" s="64" t="s">
        <v>3117</v>
      </c>
    </row>
    <row r="11" spans="1:22" s="66" customFormat="1" ht="23.45" customHeight="1" x14ac:dyDescent="0.25">
      <c r="A11" s="5">
        <v>8</v>
      </c>
      <c r="B11" s="58" t="s">
        <v>196</v>
      </c>
      <c r="C11" s="70" t="s">
        <v>100</v>
      </c>
      <c r="D11" s="70" t="s">
        <v>72</v>
      </c>
      <c r="E11" s="70" t="s">
        <v>73</v>
      </c>
      <c r="F11" s="70" t="s">
        <v>74</v>
      </c>
      <c r="G11" s="70" t="s">
        <v>75</v>
      </c>
      <c r="H11" s="70" t="s">
        <v>101</v>
      </c>
      <c r="I11" s="70" t="s">
        <v>2057</v>
      </c>
      <c r="J11" s="58" t="s">
        <v>212</v>
      </c>
      <c r="K11" s="72" t="s">
        <v>213</v>
      </c>
      <c r="L11" s="71" t="s">
        <v>215</v>
      </c>
      <c r="M11" s="60" t="s">
        <v>216</v>
      </c>
      <c r="N11" s="15">
        <v>0.7</v>
      </c>
      <c r="O11" s="20">
        <v>0.9</v>
      </c>
      <c r="P11" s="20">
        <v>0.9</v>
      </c>
      <c r="Q11" s="20">
        <v>0.9</v>
      </c>
      <c r="R11" s="81">
        <v>0.85</v>
      </c>
      <c r="S11" s="67">
        <v>5</v>
      </c>
      <c r="T11" s="63">
        <v>1</v>
      </c>
      <c r="U11" s="64" t="s">
        <v>3118</v>
      </c>
      <c r="V11" s="64" t="s">
        <v>3119</v>
      </c>
    </row>
    <row r="12" spans="1:22" ht="23.45" customHeight="1" x14ac:dyDescent="0.25">
      <c r="A12" s="5">
        <v>9</v>
      </c>
      <c r="B12" s="58" t="s">
        <v>196</v>
      </c>
      <c r="C12" s="70" t="s">
        <v>100</v>
      </c>
      <c r="D12" s="70" t="s">
        <v>72</v>
      </c>
      <c r="E12" s="70" t="s">
        <v>73</v>
      </c>
      <c r="F12" s="70" t="s">
        <v>74</v>
      </c>
      <c r="G12" s="70" t="s">
        <v>75</v>
      </c>
      <c r="H12" s="70" t="s">
        <v>226</v>
      </c>
      <c r="I12" s="70" t="s">
        <v>1112</v>
      </c>
      <c r="J12" s="59" t="s">
        <v>227</v>
      </c>
      <c r="K12" s="72">
        <v>0</v>
      </c>
      <c r="L12" s="71" t="s">
        <v>228</v>
      </c>
      <c r="M12" s="73" t="s">
        <v>2087</v>
      </c>
      <c r="N12" s="15">
        <v>0.3</v>
      </c>
      <c r="O12" s="20">
        <v>0.7</v>
      </c>
      <c r="P12" s="6" t="s">
        <v>171</v>
      </c>
      <c r="Q12" s="6" t="s">
        <v>171</v>
      </c>
      <c r="R12" s="81">
        <v>1</v>
      </c>
      <c r="S12" s="82">
        <v>1</v>
      </c>
      <c r="T12" s="28">
        <v>0.5</v>
      </c>
      <c r="U12" s="31" t="s">
        <v>3120</v>
      </c>
      <c r="V12" s="31" t="s">
        <v>3121</v>
      </c>
    </row>
    <row r="13" spans="1:22" ht="23.45" customHeight="1" x14ac:dyDescent="0.25">
      <c r="A13" s="5">
        <v>9.1</v>
      </c>
      <c r="B13" s="58" t="s">
        <v>196</v>
      </c>
      <c r="C13" s="70" t="s">
        <v>100</v>
      </c>
      <c r="D13" s="70" t="s">
        <v>72</v>
      </c>
      <c r="E13" s="70" t="s">
        <v>73</v>
      </c>
      <c r="F13" s="70" t="s">
        <v>74</v>
      </c>
      <c r="G13" s="70" t="s">
        <v>75</v>
      </c>
      <c r="H13" s="70" t="s">
        <v>226</v>
      </c>
      <c r="I13" s="70" t="s">
        <v>2350</v>
      </c>
      <c r="J13" s="59" t="s">
        <v>227</v>
      </c>
      <c r="K13" s="72">
        <v>0</v>
      </c>
      <c r="L13" s="71" t="s">
        <v>233</v>
      </c>
      <c r="M13" s="73" t="s">
        <v>234</v>
      </c>
      <c r="N13" s="16" t="s">
        <v>171</v>
      </c>
      <c r="O13" s="6" t="s">
        <v>171</v>
      </c>
      <c r="P13" s="21">
        <v>1</v>
      </c>
      <c r="Q13" s="21">
        <v>1</v>
      </c>
      <c r="R13" s="80">
        <v>1</v>
      </c>
      <c r="S13" s="67" t="s">
        <v>183</v>
      </c>
      <c r="T13" s="68" t="s">
        <v>183</v>
      </c>
      <c r="U13" s="64" t="s">
        <v>3122</v>
      </c>
      <c r="V13" s="64" t="s">
        <v>3123</v>
      </c>
    </row>
    <row r="14" spans="1:22" ht="23.45" customHeight="1" x14ac:dyDescent="0.25">
      <c r="A14" s="5">
        <v>10</v>
      </c>
      <c r="B14" s="58" t="s">
        <v>246</v>
      </c>
      <c r="C14" s="70" t="s">
        <v>100</v>
      </c>
      <c r="D14" s="70" t="s">
        <v>248</v>
      </c>
      <c r="E14" s="70" t="s">
        <v>249</v>
      </c>
      <c r="F14" s="70" t="s">
        <v>74</v>
      </c>
      <c r="G14" s="70" t="s">
        <v>118</v>
      </c>
      <c r="H14" s="70" t="s">
        <v>119</v>
      </c>
      <c r="I14" s="70" t="s">
        <v>794</v>
      </c>
      <c r="J14" s="71" t="s">
        <v>250</v>
      </c>
      <c r="K14" s="83">
        <v>27200</v>
      </c>
      <c r="L14" s="84" t="s">
        <v>252</v>
      </c>
      <c r="M14" s="85" t="s">
        <v>253</v>
      </c>
      <c r="N14" s="86">
        <v>27200</v>
      </c>
      <c r="O14" s="83">
        <v>28613.200000000001</v>
      </c>
      <c r="P14" s="83">
        <v>30026.800000000003</v>
      </c>
      <c r="Q14" s="83">
        <v>31440</v>
      </c>
      <c r="R14" s="87">
        <v>117280</v>
      </c>
      <c r="S14" s="67">
        <v>18922</v>
      </c>
      <c r="T14" s="63">
        <v>0.7</v>
      </c>
      <c r="U14" s="31" t="s">
        <v>3124</v>
      </c>
      <c r="V14" s="31" t="s">
        <v>3125</v>
      </c>
    </row>
    <row r="15" spans="1:22" ht="23.45" customHeight="1" x14ac:dyDescent="0.25">
      <c r="A15" s="5">
        <v>10.1</v>
      </c>
      <c r="B15" s="58" t="s">
        <v>246</v>
      </c>
      <c r="C15" s="70" t="s">
        <v>100</v>
      </c>
      <c r="D15" s="70" t="s">
        <v>248</v>
      </c>
      <c r="E15" s="70" t="s">
        <v>249</v>
      </c>
      <c r="F15" s="70" t="s">
        <v>74</v>
      </c>
      <c r="G15" s="70" t="s">
        <v>118</v>
      </c>
      <c r="H15" s="70" t="s">
        <v>119</v>
      </c>
      <c r="I15" s="70" t="s">
        <v>794</v>
      </c>
      <c r="J15" s="71" t="s">
        <v>250</v>
      </c>
      <c r="K15" s="83">
        <v>40800</v>
      </c>
      <c r="L15" s="84" t="s">
        <v>265</v>
      </c>
      <c r="M15" s="85" t="s">
        <v>266</v>
      </c>
      <c r="N15" s="86">
        <v>40800</v>
      </c>
      <c r="O15" s="83">
        <v>42919.799999999996</v>
      </c>
      <c r="P15" s="83">
        <v>45040.2</v>
      </c>
      <c r="Q15" s="83">
        <v>47160</v>
      </c>
      <c r="R15" s="87">
        <v>175920</v>
      </c>
      <c r="S15" s="62" t="s">
        <v>3126</v>
      </c>
      <c r="T15" s="63">
        <v>1.48</v>
      </c>
      <c r="U15" s="64" t="s">
        <v>3127</v>
      </c>
      <c r="V15" s="64" t="s">
        <v>3128</v>
      </c>
    </row>
    <row r="16" spans="1:22" ht="23.45" customHeight="1" x14ac:dyDescent="0.25">
      <c r="A16" s="5">
        <v>10.199999999999999</v>
      </c>
      <c r="B16" s="58" t="s">
        <v>246</v>
      </c>
      <c r="C16" s="70" t="s">
        <v>100</v>
      </c>
      <c r="D16" s="70" t="s">
        <v>248</v>
      </c>
      <c r="E16" s="70" t="s">
        <v>249</v>
      </c>
      <c r="F16" s="70" t="s">
        <v>74</v>
      </c>
      <c r="G16" s="70" t="s">
        <v>118</v>
      </c>
      <c r="H16" s="70" t="s">
        <v>119</v>
      </c>
      <c r="I16" s="70" t="s">
        <v>794</v>
      </c>
      <c r="J16" s="71" t="s">
        <v>250</v>
      </c>
      <c r="K16" s="77">
        <v>10</v>
      </c>
      <c r="L16" s="84" t="s">
        <v>274</v>
      </c>
      <c r="M16" s="85" t="s">
        <v>275</v>
      </c>
      <c r="N16" s="88">
        <v>10</v>
      </c>
      <c r="O16" s="77">
        <v>9</v>
      </c>
      <c r="P16" s="77">
        <v>7</v>
      </c>
      <c r="Q16" s="77">
        <v>7</v>
      </c>
      <c r="R16" s="78">
        <v>33</v>
      </c>
      <c r="S16" s="67">
        <v>21</v>
      </c>
      <c r="T16" s="63">
        <v>2.1</v>
      </c>
      <c r="U16" s="64" t="s">
        <v>3129</v>
      </c>
      <c r="V16" s="64" t="s">
        <v>3130</v>
      </c>
    </row>
    <row r="17" spans="1:22" ht="23.45" customHeight="1" x14ac:dyDescent="0.25">
      <c r="A17" s="5">
        <v>11</v>
      </c>
      <c r="B17" s="58" t="s">
        <v>285</v>
      </c>
      <c r="C17" s="71" t="s">
        <v>71</v>
      </c>
      <c r="D17" s="70" t="s">
        <v>72</v>
      </c>
      <c r="E17" s="70" t="s">
        <v>73</v>
      </c>
      <c r="F17" s="70" t="s">
        <v>74</v>
      </c>
      <c r="G17" s="70" t="s">
        <v>287</v>
      </c>
      <c r="H17" s="70" t="s">
        <v>288</v>
      </c>
      <c r="I17" s="70" t="s">
        <v>794</v>
      </c>
      <c r="J17" s="65" t="s">
        <v>289</v>
      </c>
      <c r="K17" s="77">
        <v>4</v>
      </c>
      <c r="L17" s="65" t="s">
        <v>290</v>
      </c>
      <c r="M17" s="89" t="s">
        <v>291</v>
      </c>
      <c r="N17" s="76">
        <v>4</v>
      </c>
      <c r="O17" s="77">
        <v>4</v>
      </c>
      <c r="P17" s="77">
        <v>4</v>
      </c>
      <c r="Q17" s="77">
        <v>4</v>
      </c>
      <c r="R17" s="79">
        <v>4</v>
      </c>
      <c r="S17" s="82">
        <v>2</v>
      </c>
      <c r="T17" s="24">
        <v>50</v>
      </c>
      <c r="U17" s="27" t="s">
        <v>3131</v>
      </c>
      <c r="V17" s="31" t="s">
        <v>3132</v>
      </c>
    </row>
    <row r="18" spans="1:22" ht="23.45" customHeight="1" x14ac:dyDescent="0.25">
      <c r="A18" s="5">
        <v>12</v>
      </c>
      <c r="B18" s="58" t="s">
        <v>285</v>
      </c>
      <c r="C18" s="71" t="s">
        <v>71</v>
      </c>
      <c r="D18" s="70" t="s">
        <v>72</v>
      </c>
      <c r="E18" s="70" t="s">
        <v>73</v>
      </c>
      <c r="F18" s="70" t="s">
        <v>74</v>
      </c>
      <c r="G18" s="70" t="s">
        <v>75</v>
      </c>
      <c r="H18" s="70" t="s">
        <v>101</v>
      </c>
      <c r="I18" s="70" t="s">
        <v>794</v>
      </c>
      <c r="J18" s="90" t="s">
        <v>2872</v>
      </c>
      <c r="K18" s="77">
        <v>0</v>
      </c>
      <c r="L18" s="65" t="s">
        <v>306</v>
      </c>
      <c r="M18" s="89" t="s">
        <v>307</v>
      </c>
      <c r="N18" s="88">
        <v>0</v>
      </c>
      <c r="O18" s="91">
        <v>0.25</v>
      </c>
      <c r="P18" s="91">
        <v>0.5</v>
      </c>
      <c r="Q18" s="91">
        <v>0.75</v>
      </c>
      <c r="R18" s="92">
        <v>1</v>
      </c>
      <c r="S18" s="82" t="s">
        <v>183</v>
      </c>
      <c r="T18" s="24" t="s">
        <v>183</v>
      </c>
      <c r="U18" s="24" t="s">
        <v>183</v>
      </c>
      <c r="V18" s="27" t="s">
        <v>3133</v>
      </c>
    </row>
    <row r="19" spans="1:22" s="95" customFormat="1" ht="23.45" customHeight="1" x14ac:dyDescent="0.2">
      <c r="A19" s="5">
        <v>13</v>
      </c>
      <c r="B19" s="58" t="s">
        <v>317</v>
      </c>
      <c r="C19" s="70" t="s">
        <v>100</v>
      </c>
      <c r="D19" s="70" t="s">
        <v>318</v>
      </c>
      <c r="E19" s="70" t="s">
        <v>319</v>
      </c>
      <c r="F19" s="70" t="s">
        <v>320</v>
      </c>
      <c r="G19" s="70" t="s">
        <v>321</v>
      </c>
      <c r="H19" s="70" t="s">
        <v>322</v>
      </c>
      <c r="I19" s="71" t="s">
        <v>2057</v>
      </c>
      <c r="J19" s="93" t="s">
        <v>323</v>
      </c>
      <c r="K19" s="72">
        <v>0</v>
      </c>
      <c r="L19" s="26" t="s">
        <v>325</v>
      </c>
      <c r="M19" s="60" t="s">
        <v>326</v>
      </c>
      <c r="N19" s="76">
        <v>0</v>
      </c>
      <c r="O19" s="72">
        <v>0</v>
      </c>
      <c r="P19" s="72">
        <v>0</v>
      </c>
      <c r="Q19" s="72">
        <v>1</v>
      </c>
      <c r="R19" s="79">
        <v>1</v>
      </c>
      <c r="S19" s="94" t="s">
        <v>183</v>
      </c>
      <c r="T19" s="72" t="s">
        <v>183</v>
      </c>
      <c r="U19" s="72" t="s">
        <v>183</v>
      </c>
      <c r="V19" s="58" t="s">
        <v>3134</v>
      </c>
    </row>
    <row r="20" spans="1:22" s="95" customFormat="1" ht="23.45" customHeight="1" x14ac:dyDescent="0.2">
      <c r="A20" s="5">
        <v>14</v>
      </c>
      <c r="B20" s="58" t="s">
        <v>317</v>
      </c>
      <c r="C20" s="70" t="s">
        <v>100</v>
      </c>
      <c r="D20" s="70" t="s">
        <v>318</v>
      </c>
      <c r="E20" s="70" t="s">
        <v>319</v>
      </c>
      <c r="F20" s="70" t="s">
        <v>320</v>
      </c>
      <c r="G20" s="70" t="s">
        <v>321</v>
      </c>
      <c r="H20" s="70" t="s">
        <v>322</v>
      </c>
      <c r="I20" s="96" t="s">
        <v>2926</v>
      </c>
      <c r="J20" s="93" t="s">
        <v>2927</v>
      </c>
      <c r="K20" s="72">
        <v>0</v>
      </c>
      <c r="L20" s="26" t="s">
        <v>342</v>
      </c>
      <c r="M20" s="73" t="s">
        <v>3135</v>
      </c>
      <c r="N20" s="76">
        <v>0</v>
      </c>
      <c r="O20" s="97">
        <v>0.3</v>
      </c>
      <c r="P20" s="97">
        <v>0.6</v>
      </c>
      <c r="Q20" s="97">
        <v>1</v>
      </c>
      <c r="R20" s="75">
        <v>1</v>
      </c>
      <c r="S20" s="94" t="s">
        <v>183</v>
      </c>
      <c r="T20" s="72" t="s">
        <v>183</v>
      </c>
      <c r="U20" s="72" t="s">
        <v>183</v>
      </c>
      <c r="V20" s="58" t="s">
        <v>3134</v>
      </c>
    </row>
    <row r="21" spans="1:22" s="95" customFormat="1" ht="23.45" customHeight="1" x14ac:dyDescent="0.2">
      <c r="A21" s="98">
        <v>15</v>
      </c>
      <c r="B21" s="99" t="s">
        <v>317</v>
      </c>
      <c r="C21" s="100" t="s">
        <v>100</v>
      </c>
      <c r="D21" s="100" t="s">
        <v>318</v>
      </c>
      <c r="E21" s="100" t="s">
        <v>319</v>
      </c>
      <c r="F21" s="100" t="s">
        <v>320</v>
      </c>
      <c r="G21" s="100" t="s">
        <v>321</v>
      </c>
      <c r="H21" s="100" t="s">
        <v>322</v>
      </c>
      <c r="I21" s="101" t="s">
        <v>2057</v>
      </c>
      <c r="J21" s="102" t="s">
        <v>323</v>
      </c>
      <c r="K21" s="103">
        <v>0</v>
      </c>
      <c r="L21" s="104" t="s">
        <v>3136</v>
      </c>
      <c r="M21" s="105" t="s">
        <v>3136</v>
      </c>
      <c r="N21" s="106">
        <v>0</v>
      </c>
      <c r="O21" s="107">
        <v>0.15</v>
      </c>
      <c r="P21" s="107">
        <v>0.3</v>
      </c>
      <c r="Q21" s="107">
        <v>0.6</v>
      </c>
      <c r="R21" s="108">
        <v>0.6</v>
      </c>
      <c r="S21" s="109" t="s">
        <v>183</v>
      </c>
      <c r="T21" s="103" t="s">
        <v>183</v>
      </c>
      <c r="U21" s="103" t="s">
        <v>183</v>
      </c>
      <c r="V21" s="99" t="s">
        <v>3134</v>
      </c>
    </row>
    <row r="22" spans="1:22" s="95" customFormat="1" ht="23.45" customHeight="1" x14ac:dyDescent="0.2">
      <c r="A22" s="5">
        <v>16</v>
      </c>
      <c r="B22" s="58" t="s">
        <v>317</v>
      </c>
      <c r="C22" s="96" t="s">
        <v>100</v>
      </c>
      <c r="D22" s="96" t="s">
        <v>318</v>
      </c>
      <c r="E22" s="96" t="s">
        <v>319</v>
      </c>
      <c r="F22" s="96" t="s">
        <v>320</v>
      </c>
      <c r="G22" s="96" t="s">
        <v>352</v>
      </c>
      <c r="H22" s="96" t="s">
        <v>353</v>
      </c>
      <c r="I22" s="110" t="s">
        <v>2953</v>
      </c>
      <c r="J22" s="110" t="s">
        <v>3137</v>
      </c>
      <c r="K22" s="72">
        <v>0</v>
      </c>
      <c r="L22" s="71" t="s">
        <v>3138</v>
      </c>
      <c r="M22" s="73" t="s">
        <v>3139</v>
      </c>
      <c r="N22" s="76">
        <v>0</v>
      </c>
      <c r="O22" s="8">
        <v>0.18</v>
      </c>
      <c r="P22" s="8">
        <v>0.34</v>
      </c>
      <c r="Q22" s="8">
        <v>0.48</v>
      </c>
      <c r="R22" s="61">
        <v>0.48</v>
      </c>
      <c r="S22" s="94" t="s">
        <v>183</v>
      </c>
      <c r="T22" s="72" t="s">
        <v>183</v>
      </c>
      <c r="U22" s="72" t="s">
        <v>183</v>
      </c>
      <c r="V22" s="58" t="s">
        <v>3134</v>
      </c>
    </row>
    <row r="23" spans="1:22" s="95" customFormat="1" ht="23.45" customHeight="1" x14ac:dyDescent="0.2">
      <c r="A23" s="5">
        <v>17</v>
      </c>
      <c r="B23" s="58" t="s">
        <v>317</v>
      </c>
      <c r="C23" s="70"/>
      <c r="D23" s="70"/>
      <c r="E23" s="70"/>
      <c r="F23" s="70"/>
      <c r="G23" s="70"/>
      <c r="H23" s="70"/>
      <c r="I23" s="71"/>
      <c r="J23" s="93" t="s">
        <v>378</v>
      </c>
      <c r="K23" s="72"/>
      <c r="L23" s="26"/>
      <c r="M23" s="60"/>
      <c r="N23" s="76"/>
      <c r="O23" s="72"/>
      <c r="P23" s="72"/>
      <c r="Q23" s="72"/>
      <c r="R23" s="79"/>
      <c r="S23" s="94"/>
      <c r="T23" s="72"/>
      <c r="U23" s="72"/>
      <c r="V23" s="58"/>
    </row>
    <row r="24" spans="1:22" s="95" customFormat="1" ht="23.45" customHeight="1" x14ac:dyDescent="0.2">
      <c r="A24" s="5">
        <v>17.100000000000001</v>
      </c>
      <c r="B24" s="58" t="s">
        <v>317</v>
      </c>
      <c r="C24" s="96" t="s">
        <v>100</v>
      </c>
      <c r="D24" s="96" t="s">
        <v>318</v>
      </c>
      <c r="E24" s="96" t="s">
        <v>319</v>
      </c>
      <c r="F24" s="96" t="s">
        <v>320</v>
      </c>
      <c r="G24" s="96" t="s">
        <v>352</v>
      </c>
      <c r="H24" s="96" t="s">
        <v>353</v>
      </c>
      <c r="I24" s="110" t="s">
        <v>2128</v>
      </c>
      <c r="J24" s="110" t="s">
        <v>378</v>
      </c>
      <c r="K24" s="72">
        <v>0</v>
      </c>
      <c r="L24" s="71" t="s">
        <v>380</v>
      </c>
      <c r="M24" s="73" t="s">
        <v>380</v>
      </c>
      <c r="N24" s="76">
        <v>0</v>
      </c>
      <c r="O24" s="77">
        <v>1</v>
      </c>
      <c r="P24" s="77">
        <v>0</v>
      </c>
      <c r="Q24" s="77">
        <v>1</v>
      </c>
      <c r="R24" s="78">
        <v>1</v>
      </c>
      <c r="S24" s="94" t="s">
        <v>183</v>
      </c>
      <c r="T24" s="72" t="s">
        <v>183</v>
      </c>
      <c r="U24" s="72" t="s">
        <v>183</v>
      </c>
      <c r="V24" s="58" t="s">
        <v>3134</v>
      </c>
    </row>
    <row r="25" spans="1:22" s="95" customFormat="1" ht="23.45" customHeight="1" x14ac:dyDescent="0.2">
      <c r="A25" s="5">
        <v>18</v>
      </c>
      <c r="B25" s="58" t="s">
        <v>317</v>
      </c>
      <c r="C25" s="96" t="s">
        <v>100</v>
      </c>
      <c r="D25" s="96" t="s">
        <v>318</v>
      </c>
      <c r="E25" s="96" t="s">
        <v>319</v>
      </c>
      <c r="F25" s="96" t="s">
        <v>320</v>
      </c>
      <c r="G25" s="96" t="s">
        <v>321</v>
      </c>
      <c r="H25" s="96" t="s">
        <v>2135</v>
      </c>
      <c r="I25" s="110" t="s">
        <v>794</v>
      </c>
      <c r="J25" s="110" t="s">
        <v>400</v>
      </c>
      <c r="K25" s="72">
        <v>0</v>
      </c>
      <c r="L25" s="71" t="s">
        <v>2136</v>
      </c>
      <c r="M25" s="73" t="s">
        <v>546</v>
      </c>
      <c r="N25" s="76">
        <v>0</v>
      </c>
      <c r="O25" s="77">
        <v>0</v>
      </c>
      <c r="P25" s="77">
        <v>1</v>
      </c>
      <c r="Q25" s="77">
        <v>1</v>
      </c>
      <c r="R25" s="78">
        <v>2</v>
      </c>
      <c r="S25" s="94" t="s">
        <v>183</v>
      </c>
      <c r="T25" s="72" t="s">
        <v>183</v>
      </c>
      <c r="U25" s="72" t="s">
        <v>183</v>
      </c>
      <c r="V25" s="58" t="s">
        <v>3134</v>
      </c>
    </row>
    <row r="26" spans="1:22" s="95" customFormat="1" ht="23.45" customHeight="1" x14ac:dyDescent="0.2">
      <c r="A26" s="5">
        <v>19</v>
      </c>
      <c r="B26" s="58" t="s">
        <v>317</v>
      </c>
      <c r="C26" s="96" t="s">
        <v>100</v>
      </c>
      <c r="D26" s="96" t="s">
        <v>318</v>
      </c>
      <c r="E26" s="96" t="s">
        <v>319</v>
      </c>
      <c r="F26" s="96" t="s">
        <v>320</v>
      </c>
      <c r="G26" s="96" t="s">
        <v>321</v>
      </c>
      <c r="H26" s="96" t="s">
        <v>2135</v>
      </c>
      <c r="I26" s="110" t="s">
        <v>794</v>
      </c>
      <c r="J26" s="110" t="s">
        <v>410</v>
      </c>
      <c r="K26" s="72">
        <v>0</v>
      </c>
      <c r="L26" s="71" t="s">
        <v>3140</v>
      </c>
      <c r="M26" s="73" t="s">
        <v>3140</v>
      </c>
      <c r="N26" s="76">
        <v>0</v>
      </c>
      <c r="O26" s="77">
        <v>0</v>
      </c>
      <c r="P26" s="77">
        <v>1</v>
      </c>
      <c r="Q26" s="77"/>
      <c r="R26" s="78">
        <v>1</v>
      </c>
      <c r="S26" s="94" t="s">
        <v>183</v>
      </c>
      <c r="T26" s="72" t="s">
        <v>183</v>
      </c>
      <c r="U26" s="72" t="s">
        <v>183</v>
      </c>
      <c r="V26" s="58" t="s">
        <v>3134</v>
      </c>
    </row>
    <row r="27" spans="1:22" s="95" customFormat="1" ht="23.45" customHeight="1" x14ac:dyDescent="0.2">
      <c r="A27" s="5">
        <v>20</v>
      </c>
      <c r="B27" s="58" t="s">
        <v>317</v>
      </c>
      <c r="C27" s="96" t="s">
        <v>100</v>
      </c>
      <c r="D27" s="96" t="s">
        <v>318</v>
      </c>
      <c r="E27" s="96" t="s">
        <v>319</v>
      </c>
      <c r="F27" s="96" t="s">
        <v>320</v>
      </c>
      <c r="G27" s="96" t="s">
        <v>422</v>
      </c>
      <c r="H27" s="96" t="s">
        <v>423</v>
      </c>
      <c r="I27" s="110" t="s">
        <v>137</v>
      </c>
      <c r="J27" s="110" t="s">
        <v>424</v>
      </c>
      <c r="K27" s="91">
        <v>0.9</v>
      </c>
      <c r="L27" s="71" t="s">
        <v>426</v>
      </c>
      <c r="M27" s="73" t="s">
        <v>427</v>
      </c>
      <c r="N27" s="88" t="s">
        <v>2141</v>
      </c>
      <c r="O27" s="77" t="s">
        <v>2141</v>
      </c>
      <c r="P27" s="77" t="s">
        <v>2141</v>
      </c>
      <c r="Q27" s="77" t="s">
        <v>2141</v>
      </c>
      <c r="R27" s="78" t="s">
        <v>2141</v>
      </c>
      <c r="S27" s="111">
        <v>1.1399999999999999</v>
      </c>
      <c r="T27" s="97">
        <v>1</v>
      </c>
      <c r="U27" s="71" t="s">
        <v>3141</v>
      </c>
      <c r="V27" s="58" t="s">
        <v>3142</v>
      </c>
    </row>
    <row r="28" spans="1:22" s="95" customFormat="1" ht="23.45" customHeight="1" x14ac:dyDescent="0.2">
      <c r="A28" s="5">
        <v>20.100000000000001</v>
      </c>
      <c r="B28" s="58" t="s">
        <v>317</v>
      </c>
      <c r="C28" s="96" t="s">
        <v>100</v>
      </c>
      <c r="D28" s="96" t="s">
        <v>318</v>
      </c>
      <c r="E28" s="96" t="s">
        <v>319</v>
      </c>
      <c r="F28" s="96" t="s">
        <v>320</v>
      </c>
      <c r="G28" s="96" t="s">
        <v>422</v>
      </c>
      <c r="H28" s="96" t="s">
        <v>423</v>
      </c>
      <c r="I28" s="110" t="s">
        <v>137</v>
      </c>
      <c r="J28" s="110" t="s">
        <v>424</v>
      </c>
      <c r="K28" s="91"/>
      <c r="L28" s="71" t="s">
        <v>437</v>
      </c>
      <c r="M28" s="73" t="s">
        <v>438</v>
      </c>
      <c r="N28" s="74">
        <v>0.6</v>
      </c>
      <c r="O28" s="91">
        <v>0.6</v>
      </c>
      <c r="P28" s="97">
        <v>0.6</v>
      </c>
      <c r="Q28" s="97">
        <v>0.6</v>
      </c>
      <c r="R28" s="92">
        <v>0.6</v>
      </c>
      <c r="S28" s="111">
        <v>0.59</v>
      </c>
      <c r="T28" s="97">
        <f>(233423/398490)/N28</f>
        <v>0.97628129522279938</v>
      </c>
      <c r="U28" s="71" t="s">
        <v>3143</v>
      </c>
      <c r="V28" s="4" t="s">
        <v>3144</v>
      </c>
    </row>
    <row r="29" spans="1:22" s="95" customFormat="1" ht="23.45" customHeight="1" x14ac:dyDescent="0.2">
      <c r="A29" s="5">
        <v>20.2</v>
      </c>
      <c r="B29" s="58" t="s">
        <v>447</v>
      </c>
      <c r="C29" s="71" t="s">
        <v>71</v>
      </c>
      <c r="D29" s="71" t="s">
        <v>72</v>
      </c>
      <c r="E29" s="71" t="s">
        <v>73</v>
      </c>
      <c r="F29" s="71" t="s">
        <v>74</v>
      </c>
      <c r="G29" s="71" t="s">
        <v>153</v>
      </c>
      <c r="H29" s="71" t="s">
        <v>154</v>
      </c>
      <c r="I29" s="71" t="s">
        <v>794</v>
      </c>
      <c r="J29" s="23" t="s">
        <v>449</v>
      </c>
      <c r="K29" s="91">
        <v>1</v>
      </c>
      <c r="L29" s="71" t="s">
        <v>451</v>
      </c>
      <c r="M29" s="73" t="s">
        <v>452</v>
      </c>
      <c r="N29" s="112">
        <v>1</v>
      </c>
      <c r="O29" s="91">
        <v>1</v>
      </c>
      <c r="P29" s="91">
        <v>1</v>
      </c>
      <c r="Q29" s="91">
        <v>1</v>
      </c>
      <c r="R29" s="92">
        <v>1</v>
      </c>
      <c r="S29" s="62">
        <v>1</v>
      </c>
      <c r="T29" s="63">
        <v>1</v>
      </c>
      <c r="U29" s="64" t="s">
        <v>3145</v>
      </c>
      <c r="V29" s="64" t="s">
        <v>3146</v>
      </c>
    </row>
    <row r="30" spans="1:22" s="95" customFormat="1" ht="23.45" customHeight="1" x14ac:dyDescent="0.2">
      <c r="A30" s="5">
        <v>21</v>
      </c>
      <c r="B30" s="58" t="s">
        <v>447</v>
      </c>
      <c r="C30" s="71" t="s">
        <v>100</v>
      </c>
      <c r="D30" s="71" t="s">
        <v>72</v>
      </c>
      <c r="E30" s="71" t="s">
        <v>73</v>
      </c>
      <c r="F30" s="71" t="s">
        <v>74</v>
      </c>
      <c r="G30" s="71" t="s">
        <v>153</v>
      </c>
      <c r="H30" s="71" t="s">
        <v>154</v>
      </c>
      <c r="I30" s="71" t="s">
        <v>794</v>
      </c>
      <c r="J30" s="23" t="s">
        <v>449</v>
      </c>
      <c r="K30" s="91">
        <v>0.97</v>
      </c>
      <c r="L30" s="71" t="s">
        <v>462</v>
      </c>
      <c r="M30" s="73" t="s">
        <v>463</v>
      </c>
      <c r="N30" s="112">
        <v>0.97</v>
      </c>
      <c r="O30" s="91">
        <v>0.97</v>
      </c>
      <c r="P30" s="91">
        <v>0.97</v>
      </c>
      <c r="Q30" s="91">
        <v>0.97</v>
      </c>
      <c r="R30" s="92">
        <v>0.97</v>
      </c>
      <c r="S30" s="62">
        <v>0.99</v>
      </c>
      <c r="T30" s="63">
        <v>1.02</v>
      </c>
      <c r="U30" s="64" t="s">
        <v>3147</v>
      </c>
      <c r="V30" s="64" t="s">
        <v>3148</v>
      </c>
    </row>
    <row r="31" spans="1:22" s="95" customFormat="1" ht="23.45" customHeight="1" x14ac:dyDescent="0.2">
      <c r="A31" s="5">
        <v>21.1</v>
      </c>
      <c r="B31" s="58" t="s">
        <v>447</v>
      </c>
      <c r="C31" s="71" t="s">
        <v>100</v>
      </c>
      <c r="D31" s="71" t="s">
        <v>72</v>
      </c>
      <c r="E31" s="71" t="s">
        <v>73</v>
      </c>
      <c r="F31" s="71" t="s">
        <v>74</v>
      </c>
      <c r="G31" s="71" t="s">
        <v>153</v>
      </c>
      <c r="H31" s="71" t="s">
        <v>154</v>
      </c>
      <c r="I31" s="71" t="s">
        <v>794</v>
      </c>
      <c r="J31" s="23" t="s">
        <v>449</v>
      </c>
      <c r="K31" s="91">
        <v>0.95</v>
      </c>
      <c r="L31" s="71" t="s">
        <v>471</v>
      </c>
      <c r="M31" s="73" t="s">
        <v>472</v>
      </c>
      <c r="N31" s="112">
        <v>0.95</v>
      </c>
      <c r="O31" s="91">
        <v>0.96</v>
      </c>
      <c r="P31" s="91">
        <v>0.97</v>
      </c>
      <c r="Q31" s="91">
        <v>0.98</v>
      </c>
      <c r="R31" s="92">
        <v>0.98</v>
      </c>
      <c r="S31" s="62">
        <v>0.98</v>
      </c>
      <c r="T31" s="63">
        <v>1.03</v>
      </c>
      <c r="U31" s="64" t="s">
        <v>3149</v>
      </c>
      <c r="V31" s="64" t="s">
        <v>3150</v>
      </c>
    </row>
    <row r="32" spans="1:22" s="95" customFormat="1" ht="23.45" customHeight="1" x14ac:dyDescent="0.2">
      <c r="A32" s="5">
        <v>21.2</v>
      </c>
      <c r="B32" s="58" t="s">
        <v>447</v>
      </c>
      <c r="C32" s="71" t="s">
        <v>100</v>
      </c>
      <c r="D32" s="71" t="s">
        <v>72</v>
      </c>
      <c r="E32" s="71" t="s">
        <v>73</v>
      </c>
      <c r="F32" s="71" t="s">
        <v>74</v>
      </c>
      <c r="G32" s="71" t="s">
        <v>153</v>
      </c>
      <c r="H32" s="71" t="s">
        <v>154</v>
      </c>
      <c r="I32" s="71" t="s">
        <v>794</v>
      </c>
      <c r="J32" s="70" t="s">
        <v>481</v>
      </c>
      <c r="K32" s="6">
        <v>4</v>
      </c>
      <c r="L32" s="71" t="s">
        <v>483</v>
      </c>
      <c r="M32" s="60" t="s">
        <v>484</v>
      </c>
      <c r="N32" s="22">
        <v>4</v>
      </c>
      <c r="O32" s="17">
        <v>4</v>
      </c>
      <c r="P32" s="17">
        <v>5</v>
      </c>
      <c r="Q32" s="17">
        <v>5</v>
      </c>
      <c r="R32" s="113">
        <v>5</v>
      </c>
      <c r="S32" s="82" t="s">
        <v>494</v>
      </c>
      <c r="T32" s="63">
        <v>1.83</v>
      </c>
      <c r="U32" s="64" t="s">
        <v>3151</v>
      </c>
      <c r="V32" s="64" t="s">
        <v>3150</v>
      </c>
    </row>
    <row r="33" spans="1:22" s="95" customFormat="1" ht="23.45" customHeight="1" x14ac:dyDescent="0.2">
      <c r="A33" s="5">
        <v>22</v>
      </c>
      <c r="B33" s="58" t="s">
        <v>447</v>
      </c>
      <c r="C33" s="71" t="s">
        <v>100</v>
      </c>
      <c r="D33" s="71" t="s">
        <v>72</v>
      </c>
      <c r="E33" s="71" t="s">
        <v>73</v>
      </c>
      <c r="F33" s="71" t="s">
        <v>74</v>
      </c>
      <c r="G33" s="71" t="s">
        <v>153</v>
      </c>
      <c r="H33" s="71" t="s">
        <v>154</v>
      </c>
      <c r="I33" s="71" t="s">
        <v>794</v>
      </c>
      <c r="J33" s="70" t="s">
        <v>481</v>
      </c>
      <c r="K33" s="77">
        <v>1.1000000000000001</v>
      </c>
      <c r="L33" s="71" t="s">
        <v>495</v>
      </c>
      <c r="M33" s="60" t="s">
        <v>496</v>
      </c>
      <c r="N33" s="22">
        <v>1</v>
      </c>
      <c r="O33" s="17">
        <v>1</v>
      </c>
      <c r="P33" s="17">
        <v>1</v>
      </c>
      <c r="Q33" s="17">
        <v>1</v>
      </c>
      <c r="R33" s="113">
        <v>1</v>
      </c>
      <c r="S33" s="82" t="s">
        <v>502</v>
      </c>
      <c r="T33" s="63">
        <v>1.1000000000000001</v>
      </c>
      <c r="U33" s="64" t="s">
        <v>3152</v>
      </c>
      <c r="V33" s="64" t="s">
        <v>3150</v>
      </c>
    </row>
    <row r="34" spans="1:22" s="95" customFormat="1" ht="23.45" customHeight="1" x14ac:dyDescent="0.2">
      <c r="A34" s="5">
        <v>22.1</v>
      </c>
      <c r="B34" s="58" t="s">
        <v>447</v>
      </c>
      <c r="C34" s="114" t="s">
        <v>100</v>
      </c>
      <c r="D34" s="114" t="s">
        <v>72</v>
      </c>
      <c r="E34" s="114" t="s">
        <v>73</v>
      </c>
      <c r="F34" s="114" t="s">
        <v>74</v>
      </c>
      <c r="G34" s="114" t="s">
        <v>153</v>
      </c>
      <c r="H34" s="114" t="s">
        <v>154</v>
      </c>
      <c r="I34" s="71" t="s">
        <v>794</v>
      </c>
      <c r="J34" s="71" t="s">
        <v>503</v>
      </c>
      <c r="K34" s="6">
        <v>330</v>
      </c>
      <c r="L34" s="26" t="s">
        <v>505</v>
      </c>
      <c r="M34" s="60" t="s">
        <v>506</v>
      </c>
      <c r="N34" s="22">
        <v>347</v>
      </c>
      <c r="O34" s="17">
        <v>364</v>
      </c>
      <c r="P34" s="17">
        <v>381</v>
      </c>
      <c r="Q34" s="17">
        <v>398</v>
      </c>
      <c r="R34" s="115">
        <f>+SUM(N34:Q34)</f>
        <v>1490</v>
      </c>
      <c r="S34" s="67">
        <v>351</v>
      </c>
      <c r="T34" s="63">
        <v>1.01</v>
      </c>
      <c r="U34" s="64" t="s">
        <v>3153</v>
      </c>
      <c r="V34" s="64" t="s">
        <v>3146</v>
      </c>
    </row>
    <row r="35" spans="1:22" s="95" customFormat="1" ht="23.45" customHeight="1" x14ac:dyDescent="0.2">
      <c r="A35" s="5">
        <v>23</v>
      </c>
      <c r="B35" s="58" t="s">
        <v>447</v>
      </c>
      <c r="C35" s="114" t="s">
        <v>100</v>
      </c>
      <c r="D35" s="114" t="s">
        <v>72</v>
      </c>
      <c r="E35" s="114" t="s">
        <v>73</v>
      </c>
      <c r="F35" s="114" t="s">
        <v>74</v>
      </c>
      <c r="G35" s="114" t="s">
        <v>153</v>
      </c>
      <c r="H35" s="114" t="s">
        <v>154</v>
      </c>
      <c r="I35" s="71" t="s">
        <v>794</v>
      </c>
      <c r="J35" s="71" t="s">
        <v>503</v>
      </c>
      <c r="K35" s="77">
        <v>1.17</v>
      </c>
      <c r="L35" s="26" t="s">
        <v>518</v>
      </c>
      <c r="M35" s="60" t="s">
        <v>519</v>
      </c>
      <c r="N35" s="88">
        <v>1.24</v>
      </c>
      <c r="O35" s="77">
        <v>0.5</v>
      </c>
      <c r="P35" s="77">
        <v>0.5</v>
      </c>
      <c r="Q35" s="77">
        <v>0.5</v>
      </c>
      <c r="R35" s="78">
        <v>0.5</v>
      </c>
      <c r="S35" s="67">
        <v>0.9</v>
      </c>
      <c r="T35" s="63">
        <v>0.73</v>
      </c>
      <c r="U35" s="31" t="s">
        <v>3154</v>
      </c>
      <c r="V35" s="31" t="s">
        <v>3155</v>
      </c>
    </row>
    <row r="36" spans="1:22" s="95" customFormat="1" ht="23.45" customHeight="1" x14ac:dyDescent="0.2">
      <c r="A36" s="5">
        <v>23.1</v>
      </c>
      <c r="B36" s="4" t="s">
        <v>447</v>
      </c>
      <c r="C36" s="116" t="s">
        <v>100</v>
      </c>
      <c r="D36" s="116" t="s">
        <v>72</v>
      </c>
      <c r="E36" s="116" t="s">
        <v>73</v>
      </c>
      <c r="F36" s="116" t="s">
        <v>74</v>
      </c>
      <c r="G36" s="116" t="s">
        <v>153</v>
      </c>
      <c r="H36" s="116" t="s">
        <v>154</v>
      </c>
      <c r="I36" s="26" t="s">
        <v>794</v>
      </c>
      <c r="J36" s="26" t="s">
        <v>503</v>
      </c>
      <c r="K36" s="6">
        <v>242</v>
      </c>
      <c r="L36" s="71" t="s">
        <v>525</v>
      </c>
      <c r="M36" s="60" t="s">
        <v>526</v>
      </c>
      <c r="N36" s="22">
        <v>250</v>
      </c>
      <c r="O36" s="17">
        <v>245</v>
      </c>
      <c r="P36" s="17">
        <v>260</v>
      </c>
      <c r="Q36" s="17">
        <v>250</v>
      </c>
      <c r="R36" s="115">
        <f>+N36+O36+P36+Q36</f>
        <v>1005</v>
      </c>
      <c r="S36" s="67">
        <v>248</v>
      </c>
      <c r="T36" s="69">
        <v>0.99199999999999999</v>
      </c>
      <c r="U36" s="64" t="s">
        <v>3156</v>
      </c>
      <c r="V36" s="64" t="s">
        <v>3157</v>
      </c>
    </row>
    <row r="37" spans="1:22" s="95" customFormat="1" ht="23.45" customHeight="1" x14ac:dyDescent="0.2">
      <c r="A37" s="5">
        <v>23.2</v>
      </c>
      <c r="B37" s="4" t="s">
        <v>447</v>
      </c>
      <c r="C37" s="116" t="s">
        <v>71</v>
      </c>
      <c r="D37" s="116" t="s">
        <v>72</v>
      </c>
      <c r="E37" s="116" t="s">
        <v>73</v>
      </c>
      <c r="F37" s="116" t="s">
        <v>74</v>
      </c>
      <c r="G37" s="116" t="s">
        <v>75</v>
      </c>
      <c r="H37" s="116" t="s">
        <v>101</v>
      </c>
      <c r="I37" s="26" t="s">
        <v>794</v>
      </c>
      <c r="J37" s="26" t="s">
        <v>534</v>
      </c>
      <c r="K37" s="6">
        <v>0</v>
      </c>
      <c r="L37" s="26" t="s">
        <v>536</v>
      </c>
      <c r="M37" s="60" t="s">
        <v>537</v>
      </c>
      <c r="N37" s="15">
        <v>1</v>
      </c>
      <c r="O37" s="20">
        <v>1</v>
      </c>
      <c r="P37" s="20">
        <v>1</v>
      </c>
      <c r="Q37" s="20">
        <v>1</v>
      </c>
      <c r="R37" s="81">
        <v>1</v>
      </c>
      <c r="S37" s="117">
        <v>1</v>
      </c>
      <c r="T37" s="28">
        <v>1</v>
      </c>
      <c r="U37" s="31" t="s">
        <v>3158</v>
      </c>
      <c r="V37" s="31" t="s">
        <v>3146</v>
      </c>
    </row>
    <row r="38" spans="1:22" s="95" customFormat="1" ht="23.45" customHeight="1" x14ac:dyDescent="0.2">
      <c r="A38" s="5">
        <v>24</v>
      </c>
      <c r="B38" s="58" t="s">
        <v>447</v>
      </c>
      <c r="C38" s="114" t="s">
        <v>71</v>
      </c>
      <c r="D38" s="114" t="s">
        <v>72</v>
      </c>
      <c r="E38" s="114" t="s">
        <v>73</v>
      </c>
      <c r="F38" s="114" t="s">
        <v>74</v>
      </c>
      <c r="G38" s="114" t="s">
        <v>118</v>
      </c>
      <c r="H38" s="114" t="s">
        <v>544</v>
      </c>
      <c r="I38" s="71" t="s">
        <v>1112</v>
      </c>
      <c r="J38" s="23" t="s">
        <v>545</v>
      </c>
      <c r="K38" s="6">
        <v>0</v>
      </c>
      <c r="L38" s="26" t="s">
        <v>547</v>
      </c>
      <c r="M38" s="60" t="s">
        <v>548</v>
      </c>
      <c r="N38" s="16">
        <v>0</v>
      </c>
      <c r="O38" s="20">
        <v>1</v>
      </c>
      <c r="P38" s="20">
        <v>1</v>
      </c>
      <c r="Q38" s="20">
        <v>1</v>
      </c>
      <c r="R38" s="81">
        <v>1</v>
      </c>
      <c r="S38" s="82" t="s">
        <v>554</v>
      </c>
      <c r="T38" s="24" t="s">
        <v>183</v>
      </c>
      <c r="U38" s="31" t="s">
        <v>3159</v>
      </c>
      <c r="V38" s="31" t="s">
        <v>3160</v>
      </c>
    </row>
    <row r="39" spans="1:22" s="95" customFormat="1" ht="23.45" customHeight="1" x14ac:dyDescent="0.2">
      <c r="A39" s="5">
        <v>25</v>
      </c>
      <c r="B39" s="58" t="s">
        <v>555</v>
      </c>
      <c r="C39" s="71" t="s">
        <v>100</v>
      </c>
      <c r="D39" s="71" t="s">
        <v>72</v>
      </c>
      <c r="E39" s="71" t="s">
        <v>73</v>
      </c>
      <c r="F39" s="71" t="s">
        <v>74</v>
      </c>
      <c r="G39" s="71" t="s">
        <v>75</v>
      </c>
      <c r="H39" s="71" t="s">
        <v>101</v>
      </c>
      <c r="I39" s="71" t="s">
        <v>794</v>
      </c>
      <c r="J39" s="71" t="s">
        <v>2208</v>
      </c>
      <c r="K39" s="72">
        <v>11944</v>
      </c>
      <c r="L39" s="71" t="s">
        <v>558</v>
      </c>
      <c r="M39" s="73" t="s">
        <v>559</v>
      </c>
      <c r="N39" s="118">
        <v>12300</v>
      </c>
      <c r="O39" s="119">
        <f>N39*1.05</f>
        <v>12915</v>
      </c>
      <c r="P39" s="119">
        <v>13561</v>
      </c>
      <c r="Q39" s="119">
        <f>P39*1.05</f>
        <v>14239.050000000001</v>
      </c>
      <c r="R39" s="120">
        <f>SUM(N39:Q39)</f>
        <v>53015.05</v>
      </c>
      <c r="S39" s="67">
        <v>13851</v>
      </c>
      <c r="T39" s="121">
        <v>112</v>
      </c>
      <c r="U39" s="64" t="s">
        <v>3161</v>
      </c>
      <c r="V39" s="64" t="s">
        <v>3162</v>
      </c>
    </row>
    <row r="40" spans="1:22" s="95" customFormat="1" ht="23.45" customHeight="1" x14ac:dyDescent="0.2">
      <c r="A40" s="5">
        <v>26</v>
      </c>
      <c r="B40" s="58" t="s">
        <v>555</v>
      </c>
      <c r="C40" s="71" t="s">
        <v>100</v>
      </c>
      <c r="D40" s="71" t="s">
        <v>72</v>
      </c>
      <c r="E40" s="71" t="s">
        <v>73</v>
      </c>
      <c r="F40" s="71" t="s">
        <v>74</v>
      </c>
      <c r="G40" s="71" t="s">
        <v>75</v>
      </c>
      <c r="H40" s="71" t="s">
        <v>101</v>
      </c>
      <c r="I40" s="71" t="s">
        <v>794</v>
      </c>
      <c r="J40" s="71" t="s">
        <v>2208</v>
      </c>
      <c r="K40" s="72">
        <v>200</v>
      </c>
      <c r="L40" s="71" t="s">
        <v>570</v>
      </c>
      <c r="M40" s="73" t="s">
        <v>571</v>
      </c>
      <c r="N40" s="118">
        <v>210</v>
      </c>
      <c r="O40" s="119">
        <v>220</v>
      </c>
      <c r="P40" s="119">
        <v>231</v>
      </c>
      <c r="Q40" s="119">
        <v>243</v>
      </c>
      <c r="R40" s="120">
        <f>+N40+O40+P40+Q40</f>
        <v>904</v>
      </c>
      <c r="S40" s="67">
        <v>274</v>
      </c>
      <c r="T40" s="63">
        <v>1.3</v>
      </c>
      <c r="U40" s="64" t="s">
        <v>3163</v>
      </c>
      <c r="V40" s="64" t="s">
        <v>3164</v>
      </c>
    </row>
    <row r="41" spans="1:22" s="95" customFormat="1" ht="23.45" customHeight="1" x14ac:dyDescent="0.2">
      <c r="A41" s="5">
        <v>26.1</v>
      </c>
      <c r="B41" s="58" t="s">
        <v>555</v>
      </c>
      <c r="C41" s="71" t="s">
        <v>100</v>
      </c>
      <c r="D41" s="71" t="s">
        <v>72</v>
      </c>
      <c r="E41" s="71" t="s">
        <v>73</v>
      </c>
      <c r="F41" s="71" t="s">
        <v>74</v>
      </c>
      <c r="G41" s="71" t="s">
        <v>75</v>
      </c>
      <c r="H41" s="71" t="s">
        <v>101</v>
      </c>
      <c r="I41" s="71" t="s">
        <v>794</v>
      </c>
      <c r="J41" s="71" t="s">
        <v>2208</v>
      </c>
      <c r="K41" s="72">
        <v>382</v>
      </c>
      <c r="L41" s="71" t="s">
        <v>580</v>
      </c>
      <c r="M41" s="73" t="s">
        <v>581</v>
      </c>
      <c r="N41" s="118">
        <v>401</v>
      </c>
      <c r="O41" s="119">
        <v>422</v>
      </c>
      <c r="P41" s="119">
        <v>442</v>
      </c>
      <c r="Q41" s="119">
        <v>464</v>
      </c>
      <c r="R41" s="120">
        <f>+N41+O41+P41+Q41</f>
        <v>1729</v>
      </c>
      <c r="S41" s="67">
        <v>520</v>
      </c>
      <c r="T41" s="63">
        <v>1.23</v>
      </c>
      <c r="U41" s="64" t="s">
        <v>3165</v>
      </c>
      <c r="V41" s="64" t="s">
        <v>3166</v>
      </c>
    </row>
    <row r="42" spans="1:22" s="95" customFormat="1" ht="23.45" customHeight="1" x14ac:dyDescent="0.2">
      <c r="A42" s="5">
        <v>26.2</v>
      </c>
      <c r="B42" s="58" t="s">
        <v>555</v>
      </c>
      <c r="C42" s="71" t="s">
        <v>100</v>
      </c>
      <c r="D42" s="71" t="s">
        <v>72</v>
      </c>
      <c r="E42" s="71" t="s">
        <v>73</v>
      </c>
      <c r="F42" s="71" t="s">
        <v>590</v>
      </c>
      <c r="G42" s="71" t="s">
        <v>75</v>
      </c>
      <c r="H42" s="71" t="s">
        <v>101</v>
      </c>
      <c r="I42" s="71" t="s">
        <v>2065</v>
      </c>
      <c r="J42" s="71" t="s">
        <v>2233</v>
      </c>
      <c r="K42" s="72">
        <v>9175</v>
      </c>
      <c r="L42" s="71" t="s">
        <v>592</v>
      </c>
      <c r="M42" s="73" t="s">
        <v>593</v>
      </c>
      <c r="N42" s="118">
        <v>15937</v>
      </c>
      <c r="O42" s="119">
        <f t="shared" ref="O42:Q43" si="0">N42*1.02</f>
        <v>16255.74</v>
      </c>
      <c r="P42" s="119">
        <f t="shared" si="0"/>
        <v>16580.854800000001</v>
      </c>
      <c r="Q42" s="119">
        <f t="shared" si="0"/>
        <v>16912.471896000003</v>
      </c>
      <c r="R42" s="120">
        <f>SUM(N42:Q42)</f>
        <v>65686.066695999994</v>
      </c>
      <c r="S42" s="122">
        <v>15359</v>
      </c>
      <c r="T42" s="63">
        <v>0.96</v>
      </c>
      <c r="U42" s="64" t="s">
        <v>3167</v>
      </c>
      <c r="V42" s="64" t="s">
        <v>3168</v>
      </c>
    </row>
    <row r="43" spans="1:22" s="95" customFormat="1" ht="23.45" customHeight="1" x14ac:dyDescent="0.2">
      <c r="A43" s="5">
        <v>27</v>
      </c>
      <c r="B43" s="58" t="s">
        <v>555</v>
      </c>
      <c r="C43" s="71" t="s">
        <v>100</v>
      </c>
      <c r="D43" s="71" t="s">
        <v>72</v>
      </c>
      <c r="E43" s="71" t="s">
        <v>73</v>
      </c>
      <c r="F43" s="71" t="s">
        <v>590</v>
      </c>
      <c r="G43" s="71" t="s">
        <v>75</v>
      </c>
      <c r="H43" s="71" t="s">
        <v>101</v>
      </c>
      <c r="I43" s="71" t="s">
        <v>2065</v>
      </c>
      <c r="J43" s="71" t="s">
        <v>2233</v>
      </c>
      <c r="K43" s="72">
        <v>13689</v>
      </c>
      <c r="L43" s="71" t="s">
        <v>605</v>
      </c>
      <c r="M43" s="73" t="s">
        <v>606</v>
      </c>
      <c r="N43" s="118">
        <v>14123</v>
      </c>
      <c r="O43" s="119">
        <f t="shared" si="0"/>
        <v>14405.460000000001</v>
      </c>
      <c r="P43" s="119">
        <f t="shared" si="0"/>
        <v>14693.569200000002</v>
      </c>
      <c r="Q43" s="119">
        <f t="shared" si="0"/>
        <v>14987.440584000002</v>
      </c>
      <c r="R43" s="120">
        <f>SUM(N43:Q43)</f>
        <v>58209.469784000008</v>
      </c>
      <c r="S43" s="122">
        <v>20712</v>
      </c>
      <c r="T43" s="63">
        <v>1.46</v>
      </c>
      <c r="U43" s="64" t="s">
        <v>3169</v>
      </c>
      <c r="V43" s="64" t="s">
        <v>3170</v>
      </c>
    </row>
    <row r="44" spans="1:22" s="95" customFormat="1" ht="23.45" customHeight="1" x14ac:dyDescent="0.2">
      <c r="A44" s="5">
        <v>27.1</v>
      </c>
      <c r="B44" s="58" t="s">
        <v>555</v>
      </c>
      <c r="C44" s="114" t="s">
        <v>616</v>
      </c>
      <c r="D44" s="114" t="s">
        <v>617</v>
      </c>
      <c r="E44" s="114" t="s">
        <v>618</v>
      </c>
      <c r="F44" s="114" t="s">
        <v>619</v>
      </c>
      <c r="G44" s="114" t="s">
        <v>75</v>
      </c>
      <c r="H44" s="114" t="s">
        <v>101</v>
      </c>
      <c r="I44" s="71" t="s">
        <v>794</v>
      </c>
      <c r="J44" s="71" t="s">
        <v>2253</v>
      </c>
      <c r="K44" s="72">
        <v>0</v>
      </c>
      <c r="L44" s="71" t="s">
        <v>622</v>
      </c>
      <c r="M44" s="73" t="s">
        <v>623</v>
      </c>
      <c r="N44" s="22">
        <v>1</v>
      </c>
      <c r="O44" s="17">
        <v>0</v>
      </c>
      <c r="P44" s="17">
        <v>0</v>
      </c>
      <c r="Q44" s="17">
        <v>0</v>
      </c>
      <c r="R44" s="113">
        <v>1</v>
      </c>
      <c r="S44" s="67">
        <v>0.2</v>
      </c>
      <c r="T44" s="63">
        <v>0.2</v>
      </c>
      <c r="U44" s="64" t="s">
        <v>3171</v>
      </c>
      <c r="V44" s="64" t="s">
        <v>3172</v>
      </c>
    </row>
    <row r="45" spans="1:22" s="95" customFormat="1" ht="23.45" customHeight="1" x14ac:dyDescent="0.2">
      <c r="A45" s="5">
        <v>28</v>
      </c>
      <c r="B45" s="58" t="s">
        <v>555</v>
      </c>
      <c r="C45" s="114" t="s">
        <v>616</v>
      </c>
      <c r="D45" s="114" t="s">
        <v>617</v>
      </c>
      <c r="E45" s="114" t="s">
        <v>618</v>
      </c>
      <c r="F45" s="114" t="s">
        <v>74</v>
      </c>
      <c r="G45" s="114" t="s">
        <v>75</v>
      </c>
      <c r="H45" s="114" t="s">
        <v>632</v>
      </c>
      <c r="I45" s="71" t="s">
        <v>794</v>
      </c>
      <c r="J45" s="71" t="s">
        <v>2263</v>
      </c>
      <c r="K45" s="72">
        <v>1</v>
      </c>
      <c r="L45" s="71" t="s">
        <v>634</v>
      </c>
      <c r="M45" s="73" t="s">
        <v>635</v>
      </c>
      <c r="N45" s="88">
        <v>2</v>
      </c>
      <c r="O45" s="77">
        <v>2</v>
      </c>
      <c r="P45" s="77">
        <v>2</v>
      </c>
      <c r="Q45" s="77">
        <v>2</v>
      </c>
      <c r="R45" s="78">
        <f>SUM(N45:Q45)</f>
        <v>8</v>
      </c>
      <c r="S45" s="67">
        <v>4</v>
      </c>
      <c r="T45" s="63">
        <v>2</v>
      </c>
      <c r="U45" s="64" t="s">
        <v>3173</v>
      </c>
      <c r="V45" s="64" t="s">
        <v>3174</v>
      </c>
    </row>
    <row r="46" spans="1:22" s="95" customFormat="1" ht="23.45" customHeight="1" x14ac:dyDescent="0.2">
      <c r="A46" s="5">
        <v>29</v>
      </c>
      <c r="B46" s="58" t="s">
        <v>555</v>
      </c>
      <c r="C46" s="114" t="s">
        <v>646</v>
      </c>
      <c r="D46" s="114" t="s">
        <v>617</v>
      </c>
      <c r="E46" s="114" t="s">
        <v>618</v>
      </c>
      <c r="F46" s="114" t="s">
        <v>74</v>
      </c>
      <c r="G46" s="114" t="s">
        <v>75</v>
      </c>
      <c r="H46" s="114" t="s">
        <v>101</v>
      </c>
      <c r="I46" s="71" t="s">
        <v>794</v>
      </c>
      <c r="J46" s="26" t="s">
        <v>2272</v>
      </c>
      <c r="K46" s="6">
        <v>0</v>
      </c>
      <c r="L46" s="26" t="s">
        <v>648</v>
      </c>
      <c r="M46" s="60" t="s">
        <v>649</v>
      </c>
      <c r="N46" s="22">
        <v>2</v>
      </c>
      <c r="O46" s="17">
        <v>3</v>
      </c>
      <c r="P46" s="17">
        <v>4</v>
      </c>
      <c r="Q46" s="17">
        <v>5</v>
      </c>
      <c r="R46" s="123">
        <f>SUM(N46:Q46)</f>
        <v>14</v>
      </c>
      <c r="S46" s="67">
        <v>2</v>
      </c>
      <c r="T46" s="63">
        <v>1</v>
      </c>
      <c r="U46" s="64" t="s">
        <v>3175</v>
      </c>
      <c r="V46" s="64" t="s">
        <v>3176</v>
      </c>
    </row>
    <row r="47" spans="1:22" s="95" customFormat="1" ht="23.45" customHeight="1" x14ac:dyDescent="0.2">
      <c r="A47" s="5">
        <v>30</v>
      </c>
      <c r="B47" s="58" t="s">
        <v>555</v>
      </c>
      <c r="C47" s="114" t="s">
        <v>646</v>
      </c>
      <c r="D47" s="114" t="s">
        <v>617</v>
      </c>
      <c r="E47" s="114" t="s">
        <v>618</v>
      </c>
      <c r="F47" s="114" t="s">
        <v>74</v>
      </c>
      <c r="G47" s="114" t="s">
        <v>75</v>
      </c>
      <c r="H47" s="114" t="s">
        <v>101</v>
      </c>
      <c r="I47" s="71" t="s">
        <v>794</v>
      </c>
      <c r="J47" s="71" t="s">
        <v>3177</v>
      </c>
      <c r="K47" s="72">
        <v>21</v>
      </c>
      <c r="L47" s="71" t="s">
        <v>660</v>
      </c>
      <c r="M47" s="73" t="s">
        <v>661</v>
      </c>
      <c r="N47" s="124">
        <v>30</v>
      </c>
      <c r="O47" s="125">
        <f>N47*1.05</f>
        <v>31.5</v>
      </c>
      <c r="P47" s="125">
        <f>O47*1.05</f>
        <v>33.075000000000003</v>
      </c>
      <c r="Q47" s="125">
        <f>P47*1.05</f>
        <v>34.728750000000005</v>
      </c>
      <c r="R47" s="126">
        <f>SUM(N47:Q47)</f>
        <v>129.30375000000001</v>
      </c>
      <c r="S47" s="67">
        <v>30</v>
      </c>
      <c r="T47" s="63">
        <v>1</v>
      </c>
      <c r="U47" s="64" t="s">
        <v>3178</v>
      </c>
      <c r="V47" s="64" t="s">
        <v>3176</v>
      </c>
    </row>
    <row r="48" spans="1:22" s="95" customFormat="1" ht="23.45" customHeight="1" x14ac:dyDescent="0.2">
      <c r="A48" s="5">
        <v>31</v>
      </c>
      <c r="B48" s="58" t="s">
        <v>555</v>
      </c>
      <c r="C48" s="71" t="s">
        <v>646</v>
      </c>
      <c r="D48" s="71" t="s">
        <v>617</v>
      </c>
      <c r="E48" s="71" t="s">
        <v>672</v>
      </c>
      <c r="F48" s="71" t="s">
        <v>74</v>
      </c>
      <c r="G48" s="71" t="s">
        <v>75</v>
      </c>
      <c r="H48" s="71" t="s">
        <v>101</v>
      </c>
      <c r="I48" s="71" t="s">
        <v>794</v>
      </c>
      <c r="J48" s="71" t="s">
        <v>3179</v>
      </c>
      <c r="K48" s="77">
        <v>0</v>
      </c>
      <c r="L48" s="71" t="s">
        <v>674</v>
      </c>
      <c r="M48" s="73" t="s">
        <v>675</v>
      </c>
      <c r="N48" s="88">
        <v>5</v>
      </c>
      <c r="O48" s="77">
        <v>5</v>
      </c>
      <c r="P48" s="77">
        <v>5</v>
      </c>
      <c r="Q48" s="77">
        <v>5</v>
      </c>
      <c r="R48" s="126">
        <f>SUM(N48:Q48)</f>
        <v>20</v>
      </c>
      <c r="S48" s="67">
        <v>10</v>
      </c>
      <c r="T48" s="63">
        <v>2</v>
      </c>
      <c r="U48" s="64" t="s">
        <v>3180</v>
      </c>
      <c r="V48" s="64" t="s">
        <v>3174</v>
      </c>
    </row>
    <row r="49" spans="1:22" s="95" customFormat="1" ht="23.45" customHeight="1" x14ac:dyDescent="0.2">
      <c r="A49" s="5">
        <v>32</v>
      </c>
      <c r="B49" s="58" t="s">
        <v>555</v>
      </c>
      <c r="C49" s="71" t="s">
        <v>646</v>
      </c>
      <c r="D49" s="71" t="s">
        <v>617</v>
      </c>
      <c r="E49" s="71" t="s">
        <v>672</v>
      </c>
      <c r="F49" s="71" t="s">
        <v>74</v>
      </c>
      <c r="G49" s="71" t="s">
        <v>75</v>
      </c>
      <c r="H49" s="71" t="s">
        <v>101</v>
      </c>
      <c r="I49" s="71" t="s">
        <v>794</v>
      </c>
      <c r="J49" s="71" t="s">
        <v>3179</v>
      </c>
      <c r="K49" s="77">
        <v>0</v>
      </c>
      <c r="L49" s="71" t="s">
        <v>685</v>
      </c>
      <c r="M49" s="60" t="s">
        <v>686</v>
      </c>
      <c r="N49" s="88">
        <v>1</v>
      </c>
      <c r="O49" s="77">
        <v>3</v>
      </c>
      <c r="P49" s="77">
        <v>3</v>
      </c>
      <c r="Q49" s="77">
        <v>3</v>
      </c>
      <c r="R49" s="78">
        <v>10</v>
      </c>
      <c r="S49" s="67">
        <v>1</v>
      </c>
      <c r="T49" s="63">
        <v>1</v>
      </c>
      <c r="U49" s="64" t="s">
        <v>3181</v>
      </c>
      <c r="V49" s="64" t="s">
        <v>3176</v>
      </c>
    </row>
    <row r="50" spans="1:22" s="95" customFormat="1" ht="23.45" customHeight="1" x14ac:dyDescent="0.2">
      <c r="A50" s="5">
        <v>32.1</v>
      </c>
      <c r="B50" s="58" t="s">
        <v>555</v>
      </c>
      <c r="C50" s="70" t="s">
        <v>71</v>
      </c>
      <c r="D50" s="70" t="s">
        <v>72</v>
      </c>
      <c r="E50" s="70" t="s">
        <v>73</v>
      </c>
      <c r="F50" s="70" t="s">
        <v>74</v>
      </c>
      <c r="G50" s="70" t="s">
        <v>153</v>
      </c>
      <c r="H50" s="70" t="s">
        <v>154</v>
      </c>
      <c r="I50" s="70" t="s">
        <v>794</v>
      </c>
      <c r="J50" s="26" t="s">
        <v>697</v>
      </c>
      <c r="K50" s="6" t="s">
        <v>698</v>
      </c>
      <c r="L50" s="26" t="s">
        <v>700</v>
      </c>
      <c r="M50" s="60" t="s">
        <v>701</v>
      </c>
      <c r="N50" s="88">
        <v>0.5</v>
      </c>
      <c r="O50" s="77">
        <v>0.5</v>
      </c>
      <c r="P50" s="77">
        <v>0</v>
      </c>
      <c r="Q50" s="77">
        <v>0</v>
      </c>
      <c r="R50" s="78">
        <f>SUM(N50:Q50)</f>
        <v>1</v>
      </c>
      <c r="S50" s="67">
        <v>0.45</v>
      </c>
      <c r="T50" s="63">
        <v>0.9</v>
      </c>
      <c r="U50" s="64" t="s">
        <v>3182</v>
      </c>
      <c r="V50" s="64" t="s">
        <v>3183</v>
      </c>
    </row>
    <row r="51" spans="1:22" s="95" customFormat="1" ht="23.45" customHeight="1" x14ac:dyDescent="0.2">
      <c r="A51" s="5">
        <v>33</v>
      </c>
      <c r="B51" s="58" t="s">
        <v>555</v>
      </c>
      <c r="C51" s="70" t="s">
        <v>71</v>
      </c>
      <c r="D51" s="70" t="s">
        <v>72</v>
      </c>
      <c r="E51" s="70" t="s">
        <v>73</v>
      </c>
      <c r="F51" s="70" t="s">
        <v>74</v>
      </c>
      <c r="G51" s="70" t="s">
        <v>153</v>
      </c>
      <c r="H51" s="70" t="s">
        <v>154</v>
      </c>
      <c r="I51" s="70" t="s">
        <v>137</v>
      </c>
      <c r="J51" s="26" t="s">
        <v>697</v>
      </c>
      <c r="K51" s="6" t="s">
        <v>710</v>
      </c>
      <c r="L51" s="26" t="s">
        <v>711</v>
      </c>
      <c r="M51" s="60" t="s">
        <v>712</v>
      </c>
      <c r="N51" s="88">
        <v>0</v>
      </c>
      <c r="O51" s="77">
        <v>0.2</v>
      </c>
      <c r="P51" s="77">
        <v>0.4</v>
      </c>
      <c r="Q51" s="77">
        <v>0.4</v>
      </c>
      <c r="R51" s="78">
        <f>SUM(N51:Q51)</f>
        <v>1</v>
      </c>
      <c r="S51" s="67" t="s">
        <v>183</v>
      </c>
      <c r="T51" s="68" t="s">
        <v>183</v>
      </c>
      <c r="U51" s="64" t="s">
        <v>183</v>
      </c>
      <c r="V51" s="64" t="s">
        <v>3184</v>
      </c>
    </row>
    <row r="52" spans="1:22" s="95" customFormat="1" ht="23.45" customHeight="1" x14ac:dyDescent="0.2">
      <c r="A52" s="5">
        <v>33.1</v>
      </c>
      <c r="B52" s="4" t="s">
        <v>721</v>
      </c>
      <c r="C52" s="70" t="s">
        <v>100</v>
      </c>
      <c r="D52" s="70" t="s">
        <v>72</v>
      </c>
      <c r="E52" s="70" t="s">
        <v>249</v>
      </c>
      <c r="F52" s="70" t="s">
        <v>74</v>
      </c>
      <c r="G52" s="70" t="s">
        <v>75</v>
      </c>
      <c r="H52" s="70" t="s">
        <v>724</v>
      </c>
      <c r="I52" s="71" t="s">
        <v>2057</v>
      </c>
      <c r="J52" s="71" t="s">
        <v>725</v>
      </c>
      <c r="K52" s="77">
        <v>0</v>
      </c>
      <c r="L52" s="70" t="s">
        <v>727</v>
      </c>
      <c r="M52" s="127" t="s">
        <v>728</v>
      </c>
      <c r="N52" s="88">
        <v>1</v>
      </c>
      <c r="O52" s="77">
        <v>0</v>
      </c>
      <c r="P52" s="77">
        <v>0</v>
      </c>
      <c r="Q52" s="77">
        <v>0</v>
      </c>
      <c r="R52" s="78">
        <v>1</v>
      </c>
      <c r="S52" s="128">
        <v>1</v>
      </c>
      <c r="T52" s="129">
        <v>1</v>
      </c>
      <c r="U52" s="130" t="s">
        <v>3185</v>
      </c>
      <c r="V52" s="131" t="s">
        <v>3186</v>
      </c>
    </row>
    <row r="53" spans="1:22" s="95" customFormat="1" ht="23.45" customHeight="1" x14ac:dyDescent="0.2">
      <c r="A53" s="5">
        <v>34</v>
      </c>
      <c r="B53" s="4" t="s">
        <v>721</v>
      </c>
      <c r="C53" s="70" t="s">
        <v>100</v>
      </c>
      <c r="D53" s="70" t="s">
        <v>72</v>
      </c>
      <c r="E53" s="70" t="s">
        <v>249</v>
      </c>
      <c r="F53" s="70" t="s">
        <v>74</v>
      </c>
      <c r="G53" s="70" t="s">
        <v>75</v>
      </c>
      <c r="H53" s="70" t="s">
        <v>288</v>
      </c>
      <c r="I53" s="71" t="s">
        <v>2057</v>
      </c>
      <c r="J53" s="71" t="s">
        <v>725</v>
      </c>
      <c r="K53" s="25">
        <v>258806</v>
      </c>
      <c r="L53" s="26" t="s">
        <v>739</v>
      </c>
      <c r="M53" s="60" t="s">
        <v>3187</v>
      </c>
      <c r="N53" s="22">
        <v>0</v>
      </c>
      <c r="O53" s="132">
        <v>258806</v>
      </c>
      <c r="P53" s="17">
        <v>0</v>
      </c>
      <c r="Q53" s="17">
        <v>0</v>
      </c>
      <c r="R53" s="133">
        <v>258806</v>
      </c>
      <c r="S53" s="134" t="s">
        <v>183</v>
      </c>
      <c r="T53" s="135" t="s">
        <v>183</v>
      </c>
      <c r="U53" s="130" t="s">
        <v>3188</v>
      </c>
      <c r="V53" s="31" t="s">
        <v>3189</v>
      </c>
    </row>
    <row r="54" spans="1:22" s="95" customFormat="1" ht="23.45" customHeight="1" x14ac:dyDescent="0.2">
      <c r="A54" s="5">
        <v>34.1</v>
      </c>
      <c r="B54" s="4" t="s">
        <v>721</v>
      </c>
      <c r="C54" s="70" t="s">
        <v>100</v>
      </c>
      <c r="D54" s="70" t="s">
        <v>72</v>
      </c>
      <c r="E54" s="70" t="s">
        <v>249</v>
      </c>
      <c r="F54" s="70" t="s">
        <v>74</v>
      </c>
      <c r="G54" s="70" t="s">
        <v>75</v>
      </c>
      <c r="H54" s="70" t="s">
        <v>724</v>
      </c>
      <c r="I54" s="71" t="s">
        <v>2057</v>
      </c>
      <c r="J54" s="71" t="s">
        <v>3190</v>
      </c>
      <c r="K54" s="17">
        <v>0</v>
      </c>
      <c r="L54" s="26" t="s">
        <v>3191</v>
      </c>
      <c r="M54" s="60" t="s">
        <v>3192</v>
      </c>
      <c r="N54" s="22">
        <v>0</v>
      </c>
      <c r="O54" s="17">
        <v>1</v>
      </c>
      <c r="P54" s="17">
        <v>0</v>
      </c>
      <c r="Q54" s="17">
        <v>0</v>
      </c>
      <c r="R54" s="113">
        <v>0</v>
      </c>
      <c r="S54" s="134" t="s">
        <v>183</v>
      </c>
      <c r="T54" s="135" t="s">
        <v>183</v>
      </c>
      <c r="U54" s="130" t="s">
        <v>3193</v>
      </c>
      <c r="V54" s="31" t="s">
        <v>3194</v>
      </c>
    </row>
    <row r="55" spans="1:22" s="95" customFormat="1" ht="23.45" customHeight="1" x14ac:dyDescent="0.2">
      <c r="A55" s="5">
        <v>35</v>
      </c>
      <c r="B55" s="4" t="s">
        <v>721</v>
      </c>
      <c r="C55" s="70" t="s">
        <v>100</v>
      </c>
      <c r="D55" s="70" t="s">
        <v>72</v>
      </c>
      <c r="E55" s="70" t="s">
        <v>249</v>
      </c>
      <c r="F55" s="70" t="s">
        <v>74</v>
      </c>
      <c r="G55" s="70" t="s">
        <v>75</v>
      </c>
      <c r="H55" s="70" t="s">
        <v>724</v>
      </c>
      <c r="I55" s="71" t="s">
        <v>2057</v>
      </c>
      <c r="J55" s="71" t="s">
        <v>756</v>
      </c>
      <c r="K55" s="17">
        <v>0</v>
      </c>
      <c r="L55" s="26" t="s">
        <v>757</v>
      </c>
      <c r="M55" s="60" t="s">
        <v>758</v>
      </c>
      <c r="N55" s="22">
        <v>1</v>
      </c>
      <c r="O55" s="17">
        <v>0</v>
      </c>
      <c r="P55" s="17">
        <v>0</v>
      </c>
      <c r="Q55" s="17">
        <v>0</v>
      </c>
      <c r="R55" s="113">
        <v>1</v>
      </c>
      <c r="S55" s="82">
        <v>1</v>
      </c>
      <c r="T55" s="28">
        <v>1</v>
      </c>
      <c r="U55" s="136" t="s">
        <v>3195</v>
      </c>
      <c r="V55" s="131" t="s">
        <v>3186</v>
      </c>
    </row>
    <row r="56" spans="1:22" s="95" customFormat="1" ht="23.45" customHeight="1" x14ac:dyDescent="0.2">
      <c r="A56" s="5">
        <v>36</v>
      </c>
      <c r="B56" s="4" t="s">
        <v>721</v>
      </c>
      <c r="C56" s="70" t="s">
        <v>100</v>
      </c>
      <c r="D56" s="70" t="s">
        <v>72</v>
      </c>
      <c r="E56" s="70" t="s">
        <v>249</v>
      </c>
      <c r="F56" s="70" t="s">
        <v>74</v>
      </c>
      <c r="G56" s="70" t="s">
        <v>75</v>
      </c>
      <c r="H56" s="70" t="s">
        <v>288</v>
      </c>
      <c r="I56" s="71" t="s">
        <v>2057</v>
      </c>
      <c r="J56" s="71" t="s">
        <v>761</v>
      </c>
      <c r="K56" s="17">
        <v>58238</v>
      </c>
      <c r="L56" s="26" t="s">
        <v>763</v>
      </c>
      <c r="M56" s="60" t="s">
        <v>764</v>
      </c>
      <c r="N56" s="9">
        <v>0.5</v>
      </c>
      <c r="O56" s="8">
        <v>0.15</v>
      </c>
      <c r="P56" s="8">
        <v>0.15</v>
      </c>
      <c r="Q56" s="8">
        <v>0.2</v>
      </c>
      <c r="R56" s="61">
        <v>1</v>
      </c>
      <c r="S56" s="137">
        <v>52.2</v>
      </c>
      <c r="T56" s="129">
        <v>1.04</v>
      </c>
      <c r="U56" s="131" t="s">
        <v>3196</v>
      </c>
      <c r="V56" s="131" t="s">
        <v>3197</v>
      </c>
    </row>
    <row r="57" spans="1:22" s="95" customFormat="1" ht="23.45" customHeight="1" x14ac:dyDescent="0.2">
      <c r="A57" s="5">
        <v>37</v>
      </c>
      <c r="B57" s="4" t="s">
        <v>775</v>
      </c>
      <c r="C57" s="70" t="s">
        <v>100</v>
      </c>
      <c r="D57" s="70" t="s">
        <v>72</v>
      </c>
      <c r="E57" s="70" t="s">
        <v>73</v>
      </c>
      <c r="F57" s="70" t="s">
        <v>74</v>
      </c>
      <c r="G57" s="70" t="s">
        <v>777</v>
      </c>
      <c r="H57" s="70" t="s">
        <v>778</v>
      </c>
      <c r="I57" s="71" t="s">
        <v>2350</v>
      </c>
      <c r="J57" s="71" t="s">
        <v>779</v>
      </c>
      <c r="K57" s="77">
        <v>0</v>
      </c>
      <c r="L57" s="58" t="s">
        <v>781</v>
      </c>
      <c r="M57" s="138" t="s">
        <v>782</v>
      </c>
      <c r="N57" s="112" t="s">
        <v>183</v>
      </c>
      <c r="O57" s="91" t="s">
        <v>183</v>
      </c>
      <c r="P57" s="91">
        <v>1</v>
      </c>
      <c r="Q57" s="91">
        <v>1</v>
      </c>
      <c r="R57" s="92">
        <v>1</v>
      </c>
      <c r="S57" s="82" t="s">
        <v>183</v>
      </c>
      <c r="T57" s="24" t="s">
        <v>183</v>
      </c>
      <c r="U57" s="31" t="s">
        <v>3198</v>
      </c>
      <c r="V57" s="31" t="s">
        <v>3199</v>
      </c>
    </row>
    <row r="58" spans="1:22" s="95" customFormat="1" ht="23.45" customHeight="1" x14ac:dyDescent="0.2">
      <c r="A58" s="5">
        <v>38</v>
      </c>
      <c r="B58" s="4" t="s">
        <v>775</v>
      </c>
      <c r="C58" s="70" t="s">
        <v>100</v>
      </c>
      <c r="D58" s="70" t="s">
        <v>72</v>
      </c>
      <c r="E58" s="70" t="s">
        <v>73</v>
      </c>
      <c r="F58" s="70" t="s">
        <v>74</v>
      </c>
      <c r="G58" s="70" t="s">
        <v>75</v>
      </c>
      <c r="H58" s="70" t="s">
        <v>101</v>
      </c>
      <c r="I58" s="71" t="s">
        <v>794</v>
      </c>
      <c r="J58" s="71" t="s">
        <v>795</v>
      </c>
      <c r="K58" s="77">
        <v>1</v>
      </c>
      <c r="L58" s="58" t="s">
        <v>807</v>
      </c>
      <c r="M58" s="138" t="s">
        <v>808</v>
      </c>
      <c r="N58" s="76">
        <v>1</v>
      </c>
      <c r="O58" s="97" t="s">
        <v>183</v>
      </c>
      <c r="P58" s="97" t="s">
        <v>183</v>
      </c>
      <c r="Q58" s="97" t="s">
        <v>183</v>
      </c>
      <c r="R58" s="79">
        <v>1</v>
      </c>
      <c r="S58" s="82">
        <v>0.7</v>
      </c>
      <c r="T58" s="28">
        <v>0.7</v>
      </c>
      <c r="U58" s="31" t="s">
        <v>3200</v>
      </c>
      <c r="V58" s="31" t="s">
        <v>3201</v>
      </c>
    </row>
    <row r="59" spans="1:22" s="95" customFormat="1" ht="23.45" customHeight="1" x14ac:dyDescent="0.2">
      <c r="A59" s="5">
        <v>39</v>
      </c>
      <c r="B59" s="4" t="s">
        <v>775</v>
      </c>
      <c r="C59" s="70" t="s">
        <v>100</v>
      </c>
      <c r="D59" s="70" t="s">
        <v>72</v>
      </c>
      <c r="E59" s="70" t="s">
        <v>73</v>
      </c>
      <c r="F59" s="70" t="s">
        <v>74</v>
      </c>
      <c r="G59" s="70" t="s">
        <v>75</v>
      </c>
      <c r="H59" s="70" t="s">
        <v>101</v>
      </c>
      <c r="I59" s="71" t="s">
        <v>794</v>
      </c>
      <c r="J59" s="71" t="s">
        <v>795</v>
      </c>
      <c r="K59" s="77">
        <v>0</v>
      </c>
      <c r="L59" s="58" t="s">
        <v>797</v>
      </c>
      <c r="M59" s="138" t="s">
        <v>782</v>
      </c>
      <c r="N59" s="74">
        <v>0</v>
      </c>
      <c r="O59" s="97">
        <v>1</v>
      </c>
      <c r="P59" s="97">
        <v>1</v>
      </c>
      <c r="Q59" s="97">
        <v>1</v>
      </c>
      <c r="R59" s="75">
        <v>1</v>
      </c>
      <c r="S59" s="139" t="s">
        <v>183</v>
      </c>
      <c r="T59" s="28" t="s">
        <v>183</v>
      </c>
      <c r="U59" s="31" t="s">
        <v>3202</v>
      </c>
      <c r="V59" s="31" t="s">
        <v>3203</v>
      </c>
    </row>
    <row r="60" spans="1:22" s="95" customFormat="1" ht="23.45" customHeight="1" x14ac:dyDescent="0.2">
      <c r="A60" s="5">
        <v>40</v>
      </c>
      <c r="B60" s="4" t="s">
        <v>816</v>
      </c>
      <c r="C60" s="70" t="s">
        <v>100</v>
      </c>
      <c r="D60" s="70" t="s">
        <v>72</v>
      </c>
      <c r="E60" s="70" t="s">
        <v>73</v>
      </c>
      <c r="F60" s="70" t="s">
        <v>74</v>
      </c>
      <c r="G60" s="70" t="s">
        <v>819</v>
      </c>
      <c r="H60" s="70" t="s">
        <v>820</v>
      </c>
      <c r="I60" s="71" t="s">
        <v>2057</v>
      </c>
      <c r="J60" s="71" t="s">
        <v>821</v>
      </c>
      <c r="K60" s="140" t="s">
        <v>822</v>
      </c>
      <c r="L60" s="71" t="s">
        <v>2376</v>
      </c>
      <c r="M60" s="60" t="s">
        <v>825</v>
      </c>
      <c r="N60" s="15">
        <v>0</v>
      </c>
      <c r="O60" s="97">
        <v>1</v>
      </c>
      <c r="P60" s="97">
        <v>1</v>
      </c>
      <c r="Q60" s="97">
        <v>1</v>
      </c>
      <c r="R60" s="75">
        <v>1</v>
      </c>
      <c r="S60" s="82" t="s">
        <v>3204</v>
      </c>
      <c r="T60" s="24" t="s">
        <v>3205</v>
      </c>
      <c r="U60" s="31" t="s">
        <v>3206</v>
      </c>
      <c r="V60" s="31" t="s">
        <v>3207</v>
      </c>
    </row>
    <row r="61" spans="1:22" s="95" customFormat="1" ht="23.45" customHeight="1" x14ac:dyDescent="0.2">
      <c r="A61" s="5">
        <v>40.1</v>
      </c>
      <c r="B61" s="4" t="s">
        <v>816</v>
      </c>
      <c r="C61" s="70"/>
      <c r="D61" s="70"/>
      <c r="E61" s="70"/>
      <c r="F61" s="70"/>
      <c r="G61" s="70"/>
      <c r="H61" s="70"/>
      <c r="I61" s="71"/>
      <c r="J61" s="71" t="s">
        <v>821</v>
      </c>
      <c r="K61" s="77"/>
      <c r="L61" s="58"/>
      <c r="M61" s="138"/>
      <c r="N61" s="74"/>
      <c r="O61" s="97"/>
      <c r="P61" s="97"/>
      <c r="Q61" s="97"/>
      <c r="R61" s="75"/>
      <c r="S61" s="139"/>
      <c r="T61" s="28"/>
      <c r="U61" s="31"/>
      <c r="V61" s="31"/>
    </row>
    <row r="62" spans="1:22" s="95" customFormat="1" ht="23.45" customHeight="1" x14ac:dyDescent="0.2">
      <c r="A62" s="5">
        <v>40.200000000000003</v>
      </c>
      <c r="B62" s="4" t="s">
        <v>816</v>
      </c>
      <c r="C62" s="70"/>
      <c r="D62" s="70"/>
      <c r="E62" s="70"/>
      <c r="F62" s="70"/>
      <c r="G62" s="70"/>
      <c r="H62" s="70"/>
      <c r="I62" s="71"/>
      <c r="J62" s="71" t="s">
        <v>821</v>
      </c>
      <c r="K62" s="77"/>
      <c r="L62" s="58"/>
      <c r="M62" s="138"/>
      <c r="N62" s="74"/>
      <c r="O62" s="97"/>
      <c r="P62" s="97"/>
      <c r="Q62" s="97"/>
      <c r="R62" s="75"/>
      <c r="S62" s="139"/>
      <c r="T62" s="28"/>
      <c r="U62" s="31"/>
      <c r="V62" s="31"/>
    </row>
    <row r="63" spans="1:22" s="95" customFormat="1" ht="23.45" customHeight="1" x14ac:dyDescent="0.2">
      <c r="A63" s="5">
        <v>41</v>
      </c>
      <c r="B63" s="4" t="s">
        <v>816</v>
      </c>
      <c r="C63" s="70"/>
      <c r="D63" s="70"/>
      <c r="E63" s="70"/>
      <c r="F63" s="70"/>
      <c r="G63" s="70"/>
      <c r="H63" s="70"/>
      <c r="I63" s="71"/>
      <c r="J63" s="71" t="s">
        <v>859</v>
      </c>
      <c r="K63" s="77"/>
      <c r="L63" s="58"/>
      <c r="M63" s="138"/>
      <c r="N63" s="74"/>
      <c r="O63" s="97"/>
      <c r="P63" s="97"/>
      <c r="Q63" s="97"/>
      <c r="R63" s="75"/>
      <c r="S63" s="139"/>
      <c r="T63" s="28"/>
      <c r="U63" s="31"/>
      <c r="V63" s="31"/>
    </row>
    <row r="64" spans="1:22" s="95" customFormat="1" ht="23.45" customHeight="1" x14ac:dyDescent="0.2">
      <c r="A64" s="5">
        <v>42</v>
      </c>
      <c r="B64" s="4" t="s">
        <v>816</v>
      </c>
      <c r="C64" s="70" t="s">
        <v>100</v>
      </c>
      <c r="D64" s="70" t="s">
        <v>72</v>
      </c>
      <c r="E64" s="70" t="s">
        <v>73</v>
      </c>
      <c r="F64" s="70" t="s">
        <v>74</v>
      </c>
      <c r="G64" s="70" t="s">
        <v>118</v>
      </c>
      <c r="H64" s="70" t="s">
        <v>544</v>
      </c>
      <c r="I64" s="71" t="s">
        <v>2057</v>
      </c>
      <c r="J64" s="71" t="s">
        <v>3208</v>
      </c>
      <c r="K64" s="72">
        <v>0</v>
      </c>
      <c r="L64" s="70" t="s">
        <v>3209</v>
      </c>
      <c r="M64" s="127" t="s">
        <v>3210</v>
      </c>
      <c r="N64" s="112">
        <v>1</v>
      </c>
      <c r="O64" s="91">
        <v>1</v>
      </c>
      <c r="P64" s="91">
        <v>1</v>
      </c>
      <c r="Q64" s="91">
        <v>1</v>
      </c>
      <c r="R64" s="92">
        <v>1</v>
      </c>
      <c r="S64" s="117">
        <v>1</v>
      </c>
      <c r="T64" s="141">
        <v>1</v>
      </c>
      <c r="U64" s="142" t="s">
        <v>3211</v>
      </c>
      <c r="V64" s="142" t="s">
        <v>3212</v>
      </c>
    </row>
    <row r="65" spans="1:22" s="95" customFormat="1" ht="23.45" customHeight="1" x14ac:dyDescent="0.2">
      <c r="A65" s="5">
        <v>43</v>
      </c>
      <c r="B65" s="4" t="s">
        <v>816</v>
      </c>
      <c r="C65" s="70"/>
      <c r="D65" s="70"/>
      <c r="E65" s="70"/>
      <c r="F65" s="70"/>
      <c r="G65" s="70"/>
      <c r="H65" s="70"/>
      <c r="I65" s="71"/>
      <c r="J65" s="71" t="s">
        <v>879</v>
      </c>
      <c r="K65" s="77"/>
      <c r="L65" s="58"/>
      <c r="M65" s="138"/>
      <c r="N65" s="74"/>
      <c r="O65" s="97"/>
      <c r="P65" s="97"/>
      <c r="Q65" s="97"/>
      <c r="R65" s="75"/>
      <c r="S65" s="139"/>
      <c r="T65" s="28"/>
      <c r="U65" s="31"/>
      <c r="V65" s="31"/>
    </row>
    <row r="66" spans="1:22" s="95" customFormat="1" ht="23.45" customHeight="1" x14ac:dyDescent="0.2">
      <c r="A66" s="5">
        <v>44</v>
      </c>
      <c r="B66" s="4" t="s">
        <v>895</v>
      </c>
      <c r="C66" s="70" t="s">
        <v>100</v>
      </c>
      <c r="D66" s="70" t="s">
        <v>72</v>
      </c>
      <c r="E66" s="70" t="s">
        <v>73</v>
      </c>
      <c r="F66" s="70" t="s">
        <v>74</v>
      </c>
      <c r="G66" s="70" t="s">
        <v>118</v>
      </c>
      <c r="H66" s="70" t="s">
        <v>119</v>
      </c>
      <c r="I66" s="71" t="s">
        <v>137</v>
      </c>
      <c r="J66" s="26" t="s">
        <v>897</v>
      </c>
      <c r="K66" s="17">
        <v>0</v>
      </c>
      <c r="L66" s="26" t="s">
        <v>899</v>
      </c>
      <c r="M66" s="143" t="s">
        <v>3213</v>
      </c>
      <c r="N66" s="22">
        <v>0</v>
      </c>
      <c r="O66" s="8">
        <v>1</v>
      </c>
      <c r="P66" s="8">
        <v>1</v>
      </c>
      <c r="Q66" s="8">
        <v>1</v>
      </c>
      <c r="R66" s="61">
        <v>1</v>
      </c>
      <c r="S66" s="82" t="s">
        <v>183</v>
      </c>
      <c r="T66" s="24" t="s">
        <v>183</v>
      </c>
      <c r="U66" s="31" t="s">
        <v>3214</v>
      </c>
      <c r="V66" s="131" t="s">
        <v>3215</v>
      </c>
    </row>
    <row r="67" spans="1:22" s="95" customFormat="1" ht="23.45" customHeight="1" x14ac:dyDescent="0.2">
      <c r="A67" s="5">
        <v>45</v>
      </c>
      <c r="B67" s="4" t="s">
        <v>895</v>
      </c>
      <c r="C67" s="70" t="s">
        <v>100</v>
      </c>
      <c r="D67" s="70" t="s">
        <v>72</v>
      </c>
      <c r="E67" s="70" t="s">
        <v>73</v>
      </c>
      <c r="F67" s="70" t="s">
        <v>74</v>
      </c>
      <c r="G67" s="70" t="s">
        <v>118</v>
      </c>
      <c r="H67" s="70" t="s">
        <v>119</v>
      </c>
      <c r="I67" s="71" t="s">
        <v>137</v>
      </c>
      <c r="J67" s="26" t="s">
        <v>912</v>
      </c>
      <c r="K67" s="17">
        <v>0</v>
      </c>
      <c r="L67" s="26" t="s">
        <v>914</v>
      </c>
      <c r="M67" s="60" t="s">
        <v>915</v>
      </c>
      <c r="N67" s="22">
        <v>0</v>
      </c>
      <c r="O67" s="17">
        <v>2</v>
      </c>
      <c r="P67" s="17">
        <v>1</v>
      </c>
      <c r="Q67" s="17">
        <v>0</v>
      </c>
      <c r="R67" s="113">
        <v>3</v>
      </c>
      <c r="S67" s="82" t="s">
        <v>183</v>
      </c>
      <c r="T67" s="24" t="s">
        <v>183</v>
      </c>
      <c r="U67" s="31" t="s">
        <v>3216</v>
      </c>
      <c r="V67" s="31" t="s">
        <v>3215</v>
      </c>
    </row>
    <row r="68" spans="1:22" s="95" customFormat="1" ht="23.45" customHeight="1" x14ac:dyDescent="0.2">
      <c r="A68" s="5">
        <v>46</v>
      </c>
      <c r="B68" s="4" t="s">
        <v>895</v>
      </c>
      <c r="C68" s="70" t="s">
        <v>100</v>
      </c>
      <c r="D68" s="70" t="s">
        <v>72</v>
      </c>
      <c r="E68" s="70" t="s">
        <v>73</v>
      </c>
      <c r="F68" s="70" t="s">
        <v>74</v>
      </c>
      <c r="G68" s="70" t="s">
        <v>118</v>
      </c>
      <c r="H68" s="70" t="s">
        <v>119</v>
      </c>
      <c r="I68" s="71" t="s">
        <v>137</v>
      </c>
      <c r="J68" s="26" t="s">
        <v>925</v>
      </c>
      <c r="K68" s="17">
        <v>0</v>
      </c>
      <c r="L68" s="26" t="s">
        <v>927</v>
      </c>
      <c r="M68" s="60" t="s">
        <v>928</v>
      </c>
      <c r="N68" s="22">
        <v>0</v>
      </c>
      <c r="O68" s="8">
        <v>0.3</v>
      </c>
      <c r="P68" s="8">
        <v>0.3</v>
      </c>
      <c r="Q68" s="8">
        <v>0.4</v>
      </c>
      <c r="R68" s="61">
        <v>1</v>
      </c>
      <c r="S68" s="82" t="s">
        <v>183</v>
      </c>
      <c r="T68" s="24" t="s">
        <v>183</v>
      </c>
      <c r="U68" s="31" t="s">
        <v>3217</v>
      </c>
      <c r="V68" s="31" t="s">
        <v>3215</v>
      </c>
    </row>
    <row r="69" spans="1:22" s="95" customFormat="1" ht="23.45" customHeight="1" x14ac:dyDescent="0.2">
      <c r="A69" s="5">
        <v>47</v>
      </c>
      <c r="B69" s="4" t="s">
        <v>895</v>
      </c>
      <c r="C69" s="70" t="s">
        <v>100</v>
      </c>
      <c r="D69" s="70" t="s">
        <v>72</v>
      </c>
      <c r="E69" s="70" t="s">
        <v>73</v>
      </c>
      <c r="F69" s="70" t="s">
        <v>74</v>
      </c>
      <c r="G69" s="70" t="s">
        <v>118</v>
      </c>
      <c r="H69" s="70" t="s">
        <v>119</v>
      </c>
      <c r="I69" s="71" t="s">
        <v>137</v>
      </c>
      <c r="J69" s="26" t="s">
        <v>937</v>
      </c>
      <c r="K69" s="17">
        <v>0</v>
      </c>
      <c r="L69" s="6" t="s">
        <v>757</v>
      </c>
      <c r="M69" s="60" t="s">
        <v>938</v>
      </c>
      <c r="N69" s="22">
        <v>0</v>
      </c>
      <c r="O69" s="17">
        <v>1</v>
      </c>
      <c r="P69" s="17">
        <v>0</v>
      </c>
      <c r="Q69" s="17">
        <v>0</v>
      </c>
      <c r="R69" s="113">
        <v>1</v>
      </c>
      <c r="S69" s="82" t="s">
        <v>183</v>
      </c>
      <c r="T69" s="24" t="s">
        <v>183</v>
      </c>
      <c r="U69" s="31" t="s">
        <v>3218</v>
      </c>
      <c r="V69" s="31" t="s">
        <v>3215</v>
      </c>
    </row>
    <row r="70" spans="1:22" s="95" customFormat="1" ht="23.45" customHeight="1" x14ac:dyDescent="0.2">
      <c r="A70" s="5">
        <v>48</v>
      </c>
      <c r="B70" s="4" t="s">
        <v>944</v>
      </c>
      <c r="C70" s="70" t="s">
        <v>100</v>
      </c>
      <c r="D70" s="70" t="s">
        <v>72</v>
      </c>
      <c r="E70" s="70" t="s">
        <v>73</v>
      </c>
      <c r="F70" s="70" t="s">
        <v>74</v>
      </c>
      <c r="G70" s="70" t="s">
        <v>75</v>
      </c>
      <c r="H70" s="70" t="s">
        <v>724</v>
      </c>
      <c r="I70" s="71" t="s">
        <v>2065</v>
      </c>
      <c r="J70" s="144" t="s">
        <v>946</v>
      </c>
      <c r="K70" s="17">
        <v>1</v>
      </c>
      <c r="L70" s="26" t="s">
        <v>948</v>
      </c>
      <c r="M70" s="60" t="s">
        <v>949</v>
      </c>
      <c r="N70" s="22">
        <v>1</v>
      </c>
      <c r="O70" s="17">
        <v>1</v>
      </c>
      <c r="P70" s="17">
        <v>1</v>
      </c>
      <c r="Q70" s="17">
        <v>0</v>
      </c>
      <c r="R70" s="113">
        <v>3</v>
      </c>
      <c r="S70" s="137">
        <v>1</v>
      </c>
      <c r="T70" s="145">
        <v>1</v>
      </c>
      <c r="U70" s="131" t="s">
        <v>3219</v>
      </c>
      <c r="V70" s="131" t="s">
        <v>3220</v>
      </c>
    </row>
    <row r="71" spans="1:22" s="95" customFormat="1" ht="23.45" customHeight="1" x14ac:dyDescent="0.2">
      <c r="A71" s="5">
        <v>49</v>
      </c>
      <c r="B71" s="4" t="s">
        <v>944</v>
      </c>
      <c r="C71" s="70" t="s">
        <v>100</v>
      </c>
      <c r="D71" s="70" t="s">
        <v>72</v>
      </c>
      <c r="E71" s="70" t="s">
        <v>73</v>
      </c>
      <c r="F71" s="70" t="s">
        <v>74</v>
      </c>
      <c r="G71" s="70" t="s">
        <v>75</v>
      </c>
      <c r="H71" s="70" t="s">
        <v>724</v>
      </c>
      <c r="I71" s="71" t="s">
        <v>2065</v>
      </c>
      <c r="J71" s="144" t="s">
        <v>960</v>
      </c>
      <c r="K71" s="17">
        <v>0</v>
      </c>
      <c r="L71" s="71" t="s">
        <v>962</v>
      </c>
      <c r="M71" s="60" t="s">
        <v>963</v>
      </c>
      <c r="N71" s="22">
        <v>0</v>
      </c>
      <c r="O71" s="17">
        <v>1</v>
      </c>
      <c r="P71" s="17">
        <v>0</v>
      </c>
      <c r="Q71" s="17">
        <v>0</v>
      </c>
      <c r="R71" s="113">
        <v>1</v>
      </c>
      <c r="S71" s="134" t="s">
        <v>183</v>
      </c>
      <c r="T71" s="135" t="s">
        <v>183</v>
      </c>
      <c r="U71" s="131" t="s">
        <v>3221</v>
      </c>
      <c r="V71" s="131" t="s">
        <v>3222</v>
      </c>
    </row>
    <row r="72" spans="1:22" s="95" customFormat="1" ht="23.45" customHeight="1" x14ac:dyDescent="0.2">
      <c r="A72" s="5">
        <v>50</v>
      </c>
      <c r="B72" s="4" t="s">
        <v>944</v>
      </c>
      <c r="C72" s="70" t="s">
        <v>100</v>
      </c>
      <c r="D72" s="70" t="s">
        <v>72</v>
      </c>
      <c r="E72" s="70" t="s">
        <v>73</v>
      </c>
      <c r="F72" s="70" t="s">
        <v>74</v>
      </c>
      <c r="G72" s="70" t="s">
        <v>75</v>
      </c>
      <c r="H72" s="70" t="s">
        <v>724</v>
      </c>
      <c r="I72" s="71" t="s">
        <v>2065</v>
      </c>
      <c r="J72" s="144" t="s">
        <v>971</v>
      </c>
      <c r="K72" s="17">
        <v>0</v>
      </c>
      <c r="L72" s="71" t="s">
        <v>973</v>
      </c>
      <c r="M72" s="60" t="s">
        <v>974</v>
      </c>
      <c r="N72" s="22">
        <v>0</v>
      </c>
      <c r="O72" s="17">
        <v>1</v>
      </c>
      <c r="P72" s="17">
        <v>1</v>
      </c>
      <c r="Q72" s="17"/>
      <c r="R72" s="113">
        <v>2</v>
      </c>
      <c r="S72" s="134" t="s">
        <v>183</v>
      </c>
      <c r="T72" s="135" t="s">
        <v>183</v>
      </c>
      <c r="U72" s="131" t="s">
        <v>3223</v>
      </c>
      <c r="V72" s="31" t="s">
        <v>3224</v>
      </c>
    </row>
    <row r="73" spans="1:22" s="95" customFormat="1" ht="23.45" customHeight="1" x14ac:dyDescent="0.2">
      <c r="A73" s="5">
        <v>51</v>
      </c>
      <c r="B73" s="4" t="s">
        <v>944</v>
      </c>
      <c r="C73" s="70" t="s">
        <v>100</v>
      </c>
      <c r="D73" s="70" t="s">
        <v>72</v>
      </c>
      <c r="E73" s="70" t="s">
        <v>73</v>
      </c>
      <c r="F73" s="70" t="s">
        <v>74</v>
      </c>
      <c r="G73" s="70" t="s">
        <v>75</v>
      </c>
      <c r="H73" s="70" t="s">
        <v>982</v>
      </c>
      <c r="I73" s="71" t="s">
        <v>2065</v>
      </c>
      <c r="J73" s="144" t="s">
        <v>983</v>
      </c>
      <c r="K73" s="17">
        <v>0</v>
      </c>
      <c r="L73" s="71" t="s">
        <v>985</v>
      </c>
      <c r="M73" s="60" t="s">
        <v>986</v>
      </c>
      <c r="N73" s="22">
        <v>0</v>
      </c>
      <c r="O73" s="17">
        <v>2</v>
      </c>
      <c r="P73" s="17">
        <v>0</v>
      </c>
      <c r="Q73" s="17">
        <v>0</v>
      </c>
      <c r="R73" s="113">
        <v>2</v>
      </c>
      <c r="S73" s="134" t="s">
        <v>183</v>
      </c>
      <c r="T73" s="135" t="s">
        <v>183</v>
      </c>
      <c r="U73" s="131" t="s">
        <v>3225</v>
      </c>
      <c r="V73" s="31" t="s">
        <v>3222</v>
      </c>
    </row>
    <row r="74" spans="1:22" s="95" customFormat="1" ht="23.45" customHeight="1" x14ac:dyDescent="0.2">
      <c r="A74" s="5">
        <v>52</v>
      </c>
      <c r="B74" s="4" t="s">
        <v>944</v>
      </c>
      <c r="C74" s="70" t="s">
        <v>100</v>
      </c>
      <c r="D74" s="70" t="s">
        <v>72</v>
      </c>
      <c r="E74" s="70" t="s">
        <v>73</v>
      </c>
      <c r="F74" s="70" t="s">
        <v>74</v>
      </c>
      <c r="G74" s="70" t="s">
        <v>118</v>
      </c>
      <c r="H74" s="70" t="s">
        <v>994</v>
      </c>
      <c r="I74" s="71" t="s">
        <v>2065</v>
      </c>
      <c r="J74" s="71" t="s">
        <v>995</v>
      </c>
      <c r="K74" s="17">
        <v>0</v>
      </c>
      <c r="L74" s="26" t="s">
        <v>997</v>
      </c>
      <c r="M74" s="60" t="s">
        <v>998</v>
      </c>
      <c r="N74" s="22">
        <v>0</v>
      </c>
      <c r="O74" s="17">
        <v>0</v>
      </c>
      <c r="P74" s="17">
        <v>0</v>
      </c>
      <c r="Q74" s="17">
        <v>1</v>
      </c>
      <c r="R74" s="113">
        <v>1</v>
      </c>
      <c r="S74" s="134" t="s">
        <v>183</v>
      </c>
      <c r="T74" s="135" t="s">
        <v>183</v>
      </c>
      <c r="U74" s="131" t="s">
        <v>3226</v>
      </c>
      <c r="V74" s="31" t="s">
        <v>3227</v>
      </c>
    </row>
    <row r="75" spans="1:22" s="95" customFormat="1" ht="23.45" customHeight="1" x14ac:dyDescent="0.2">
      <c r="A75" s="5">
        <v>53</v>
      </c>
      <c r="B75" s="4" t="s">
        <v>944</v>
      </c>
      <c r="C75" s="70" t="s">
        <v>100</v>
      </c>
      <c r="D75" s="70" t="s">
        <v>72</v>
      </c>
      <c r="E75" s="70" t="s">
        <v>73</v>
      </c>
      <c r="F75" s="70" t="s">
        <v>74</v>
      </c>
      <c r="G75" s="70" t="s">
        <v>75</v>
      </c>
      <c r="H75" s="70" t="s">
        <v>288</v>
      </c>
      <c r="I75" s="71" t="s">
        <v>2065</v>
      </c>
      <c r="J75" s="71" t="s">
        <v>1005</v>
      </c>
      <c r="K75" s="17">
        <v>0</v>
      </c>
      <c r="L75" s="26" t="s">
        <v>1007</v>
      </c>
      <c r="M75" s="60" t="s">
        <v>1008</v>
      </c>
      <c r="N75" s="22">
        <v>0</v>
      </c>
      <c r="O75" s="17">
        <v>0</v>
      </c>
      <c r="P75" s="17">
        <v>1</v>
      </c>
      <c r="Q75" s="17">
        <v>0</v>
      </c>
      <c r="R75" s="113">
        <v>1</v>
      </c>
      <c r="S75" s="134" t="s">
        <v>183</v>
      </c>
      <c r="T75" s="135" t="s">
        <v>183</v>
      </c>
      <c r="U75" s="131" t="s">
        <v>3228</v>
      </c>
      <c r="V75" s="31" t="s">
        <v>3229</v>
      </c>
    </row>
    <row r="76" spans="1:22" s="95" customFormat="1" ht="23.45" customHeight="1" x14ac:dyDescent="0.2">
      <c r="A76" s="5">
        <v>54</v>
      </c>
      <c r="B76" s="4" t="s">
        <v>944</v>
      </c>
      <c r="C76" s="70" t="s">
        <v>100</v>
      </c>
      <c r="D76" s="70" t="s">
        <v>72</v>
      </c>
      <c r="E76" s="70" t="s">
        <v>73</v>
      </c>
      <c r="F76" s="70" t="s">
        <v>74</v>
      </c>
      <c r="G76" s="70" t="s">
        <v>75</v>
      </c>
      <c r="H76" s="70" t="s">
        <v>632</v>
      </c>
      <c r="I76" s="71" t="s">
        <v>2065</v>
      </c>
      <c r="J76" s="71" t="s">
        <v>1017</v>
      </c>
      <c r="K76" s="17">
        <v>0</v>
      </c>
      <c r="L76" s="26" t="s">
        <v>1019</v>
      </c>
      <c r="M76" s="60" t="s">
        <v>1020</v>
      </c>
      <c r="N76" s="22">
        <v>0</v>
      </c>
      <c r="O76" s="17">
        <v>1</v>
      </c>
      <c r="P76" s="17">
        <v>0</v>
      </c>
      <c r="Q76" s="17">
        <v>0</v>
      </c>
      <c r="R76" s="113">
        <v>1</v>
      </c>
      <c r="S76" s="134" t="s">
        <v>183</v>
      </c>
      <c r="T76" s="135" t="s">
        <v>183</v>
      </c>
      <c r="U76" s="131" t="s">
        <v>3230</v>
      </c>
      <c r="V76" s="31" t="s">
        <v>3229</v>
      </c>
    </row>
    <row r="77" spans="1:22" s="95" customFormat="1" ht="23.45" customHeight="1" x14ac:dyDescent="0.2">
      <c r="A77" s="5">
        <v>55</v>
      </c>
      <c r="B77" s="4" t="s">
        <v>944</v>
      </c>
      <c r="C77" s="70" t="s">
        <v>100</v>
      </c>
      <c r="D77" s="70" t="s">
        <v>72</v>
      </c>
      <c r="E77" s="70" t="s">
        <v>73</v>
      </c>
      <c r="F77" s="70" t="s">
        <v>74</v>
      </c>
      <c r="G77" s="70" t="s">
        <v>75</v>
      </c>
      <c r="H77" s="70" t="s">
        <v>101</v>
      </c>
      <c r="I77" s="71" t="s">
        <v>2065</v>
      </c>
      <c r="J77" s="71" t="s">
        <v>1028</v>
      </c>
      <c r="K77" s="17">
        <v>0</v>
      </c>
      <c r="L77" s="26" t="s">
        <v>1030</v>
      </c>
      <c r="M77" s="60" t="s">
        <v>1031</v>
      </c>
      <c r="N77" s="29">
        <v>0.1</v>
      </c>
      <c r="O77" s="146">
        <v>0.4</v>
      </c>
      <c r="P77" s="146">
        <v>0.7</v>
      </c>
      <c r="Q77" s="146">
        <v>1</v>
      </c>
      <c r="R77" s="147">
        <v>1</v>
      </c>
      <c r="S77" s="148">
        <v>0.1</v>
      </c>
      <c r="T77" s="145">
        <v>1</v>
      </c>
      <c r="U77" s="131" t="s">
        <v>3231</v>
      </c>
      <c r="V77" s="31" t="s">
        <v>3232</v>
      </c>
    </row>
    <row r="78" spans="1:22" s="95" customFormat="1" ht="23.45" customHeight="1" x14ac:dyDescent="0.2">
      <c r="A78" s="5">
        <v>56</v>
      </c>
      <c r="B78" s="4" t="s">
        <v>944</v>
      </c>
      <c r="C78" s="70" t="s">
        <v>100</v>
      </c>
      <c r="D78" s="70" t="s">
        <v>72</v>
      </c>
      <c r="E78" s="70" t="s">
        <v>73</v>
      </c>
      <c r="F78" s="70" t="s">
        <v>74</v>
      </c>
      <c r="G78" s="70" t="s">
        <v>75</v>
      </c>
      <c r="H78" s="70" t="s">
        <v>1040</v>
      </c>
      <c r="I78" s="71" t="s">
        <v>2065</v>
      </c>
      <c r="J78" s="71" t="s">
        <v>1041</v>
      </c>
      <c r="K78" s="17">
        <v>0</v>
      </c>
      <c r="L78" s="26" t="s">
        <v>1043</v>
      </c>
      <c r="M78" s="60" t="s">
        <v>1031</v>
      </c>
      <c r="N78" s="112">
        <v>0.1</v>
      </c>
      <c r="O78" s="91">
        <v>0.5</v>
      </c>
      <c r="P78" s="91">
        <v>0.75</v>
      </c>
      <c r="Q78" s="91">
        <v>1</v>
      </c>
      <c r="R78" s="147">
        <v>1</v>
      </c>
      <c r="S78" s="148">
        <v>0.1</v>
      </c>
      <c r="T78" s="145">
        <v>1</v>
      </c>
      <c r="U78" s="131" t="s">
        <v>3233</v>
      </c>
      <c r="V78" s="31" t="s">
        <v>3234</v>
      </c>
    </row>
    <row r="79" spans="1:22" s="95" customFormat="1" ht="23.45" customHeight="1" x14ac:dyDescent="0.2">
      <c r="A79" s="5">
        <v>57</v>
      </c>
      <c r="B79" s="4" t="s">
        <v>944</v>
      </c>
      <c r="C79" s="70" t="s">
        <v>100</v>
      </c>
      <c r="D79" s="70" t="s">
        <v>72</v>
      </c>
      <c r="E79" s="70" t="s">
        <v>73</v>
      </c>
      <c r="F79" s="70" t="s">
        <v>74</v>
      </c>
      <c r="G79" s="70" t="s">
        <v>777</v>
      </c>
      <c r="H79" s="70" t="s">
        <v>778</v>
      </c>
      <c r="I79" s="71" t="s">
        <v>2350</v>
      </c>
      <c r="J79" s="71" t="s">
        <v>1052</v>
      </c>
      <c r="K79" s="17">
        <v>0</v>
      </c>
      <c r="L79" s="26" t="s">
        <v>1054</v>
      </c>
      <c r="M79" s="60" t="s">
        <v>1055</v>
      </c>
      <c r="N79" s="88">
        <v>0</v>
      </c>
      <c r="O79" s="77">
        <v>1</v>
      </c>
      <c r="P79" s="77">
        <v>0</v>
      </c>
      <c r="Q79" s="77">
        <v>0</v>
      </c>
      <c r="R79" s="149">
        <v>1</v>
      </c>
      <c r="S79" s="134" t="s">
        <v>183</v>
      </c>
      <c r="T79" s="135" t="s">
        <v>183</v>
      </c>
      <c r="U79" s="131" t="s">
        <v>3235</v>
      </c>
      <c r="V79" s="31" t="s">
        <v>3236</v>
      </c>
    </row>
    <row r="80" spans="1:22" s="95" customFormat="1" ht="23.45" customHeight="1" x14ac:dyDescent="0.25">
      <c r="A80" s="5">
        <v>58</v>
      </c>
      <c r="B80" s="4" t="s">
        <v>1064</v>
      </c>
      <c r="C80" s="70" t="s">
        <v>100</v>
      </c>
      <c r="D80" s="70" t="s">
        <v>72</v>
      </c>
      <c r="E80" s="70" t="s">
        <v>73</v>
      </c>
      <c r="F80" s="70" t="s">
        <v>74</v>
      </c>
      <c r="G80" s="70" t="s">
        <v>75</v>
      </c>
      <c r="H80" s="70" t="s">
        <v>288</v>
      </c>
      <c r="I80" s="71" t="s">
        <v>2057</v>
      </c>
      <c r="J80" s="26" t="s">
        <v>1067</v>
      </c>
      <c r="K80" s="72">
        <v>1</v>
      </c>
      <c r="L80" s="58" t="s">
        <v>3237</v>
      </c>
      <c r="M80" s="138" t="s">
        <v>757</v>
      </c>
      <c r="N80" s="76">
        <v>0</v>
      </c>
      <c r="O80" s="72">
        <v>1</v>
      </c>
      <c r="P80" s="17">
        <v>0</v>
      </c>
      <c r="Q80" s="72">
        <v>0</v>
      </c>
      <c r="R80" s="79">
        <v>1</v>
      </c>
      <c r="S80" s="134" t="s">
        <v>183</v>
      </c>
      <c r="T80" s="135" t="s">
        <v>183</v>
      </c>
      <c r="U80" s="150" t="s">
        <v>3238</v>
      </c>
      <c r="V80" s="31" t="s">
        <v>3239</v>
      </c>
    </row>
    <row r="81" spans="1:22" s="95" customFormat="1" ht="23.45" customHeight="1" x14ac:dyDescent="0.25">
      <c r="A81" s="5">
        <v>59</v>
      </c>
      <c r="B81" s="4" t="s">
        <v>1064</v>
      </c>
      <c r="C81" s="70" t="s">
        <v>100</v>
      </c>
      <c r="D81" s="70" t="s">
        <v>72</v>
      </c>
      <c r="E81" s="70" t="s">
        <v>73</v>
      </c>
      <c r="F81" s="70" t="s">
        <v>74</v>
      </c>
      <c r="G81" s="70" t="s">
        <v>75</v>
      </c>
      <c r="H81" s="70" t="s">
        <v>724</v>
      </c>
      <c r="I81" s="71" t="s">
        <v>2057</v>
      </c>
      <c r="J81" s="71" t="s">
        <v>1083</v>
      </c>
      <c r="K81" s="72">
        <v>2</v>
      </c>
      <c r="L81" s="70" t="s">
        <v>3240</v>
      </c>
      <c r="M81" s="127" t="s">
        <v>3241</v>
      </c>
      <c r="N81" s="15">
        <v>1</v>
      </c>
      <c r="O81" s="20">
        <v>1</v>
      </c>
      <c r="P81" s="20">
        <v>1</v>
      </c>
      <c r="Q81" s="20">
        <v>1</v>
      </c>
      <c r="R81" s="81">
        <v>1</v>
      </c>
      <c r="S81" s="134">
        <v>0</v>
      </c>
      <c r="T81" s="141">
        <v>0</v>
      </c>
      <c r="U81" s="151" t="s">
        <v>3242</v>
      </c>
      <c r="V81" s="142" t="s">
        <v>3243</v>
      </c>
    </row>
    <row r="82" spans="1:22" s="95" customFormat="1" ht="23.45" customHeight="1" x14ac:dyDescent="0.2">
      <c r="A82" s="5">
        <v>60</v>
      </c>
      <c r="B82" s="4" t="s">
        <v>1064</v>
      </c>
      <c r="C82" s="70" t="s">
        <v>100</v>
      </c>
      <c r="D82" s="70" t="s">
        <v>72</v>
      </c>
      <c r="E82" s="70" t="s">
        <v>73</v>
      </c>
      <c r="F82" s="70" t="s">
        <v>74</v>
      </c>
      <c r="G82" s="70" t="s">
        <v>75</v>
      </c>
      <c r="H82" s="70" t="s">
        <v>288</v>
      </c>
      <c r="I82" s="71" t="s">
        <v>2057</v>
      </c>
      <c r="J82" s="71" t="s">
        <v>3244</v>
      </c>
      <c r="K82" s="72" t="s">
        <v>1100</v>
      </c>
      <c r="L82" s="58" t="s">
        <v>1102</v>
      </c>
      <c r="M82" s="138" t="s">
        <v>3245</v>
      </c>
      <c r="N82" s="16">
        <v>0</v>
      </c>
      <c r="O82" s="20">
        <v>1</v>
      </c>
      <c r="P82" s="20">
        <v>1</v>
      </c>
      <c r="Q82" s="20">
        <v>1</v>
      </c>
      <c r="R82" s="81">
        <v>1</v>
      </c>
      <c r="S82" s="134" t="s">
        <v>183</v>
      </c>
      <c r="T82" s="135" t="s">
        <v>183</v>
      </c>
      <c r="U82" s="135" t="s">
        <v>183</v>
      </c>
      <c r="V82" s="31" t="s">
        <v>3239</v>
      </c>
    </row>
    <row r="83" spans="1:22" s="95" customFormat="1" ht="23.45" customHeight="1" x14ac:dyDescent="0.25">
      <c r="A83" s="5">
        <v>61</v>
      </c>
      <c r="B83" s="4" t="s">
        <v>1064</v>
      </c>
      <c r="C83" s="70" t="s">
        <v>100</v>
      </c>
      <c r="D83" s="70" t="s">
        <v>72</v>
      </c>
      <c r="E83" s="70" t="s">
        <v>73</v>
      </c>
      <c r="F83" s="70" t="s">
        <v>74</v>
      </c>
      <c r="G83" s="70" t="s">
        <v>75</v>
      </c>
      <c r="H83" s="70" t="s">
        <v>226</v>
      </c>
      <c r="I83" s="71" t="s">
        <v>1112</v>
      </c>
      <c r="J83" s="26" t="s">
        <v>1113</v>
      </c>
      <c r="K83" s="20" t="s">
        <v>1114</v>
      </c>
      <c r="L83" s="4" t="s">
        <v>2526</v>
      </c>
      <c r="M83" s="152" t="s">
        <v>2527</v>
      </c>
      <c r="N83" s="76">
        <v>0</v>
      </c>
      <c r="O83" s="72">
        <v>1</v>
      </c>
      <c r="P83" s="72">
        <v>2</v>
      </c>
      <c r="Q83" s="72">
        <v>1</v>
      </c>
      <c r="R83" s="79">
        <v>4</v>
      </c>
      <c r="S83" s="134" t="s">
        <v>183</v>
      </c>
      <c r="T83" s="135" t="s">
        <v>183</v>
      </c>
      <c r="U83" s="151" t="s">
        <v>3246</v>
      </c>
      <c r="V83" s="31" t="s">
        <v>3247</v>
      </c>
    </row>
    <row r="84" spans="1:22" ht="23.45" customHeight="1" x14ac:dyDescent="0.25">
      <c r="A84" s="5">
        <v>62</v>
      </c>
      <c r="B84" s="4" t="s">
        <v>1064</v>
      </c>
      <c r="C84" s="70" t="s">
        <v>100</v>
      </c>
      <c r="D84" s="70" t="s">
        <v>72</v>
      </c>
      <c r="E84" s="70" t="s">
        <v>73</v>
      </c>
      <c r="F84" s="70" t="s">
        <v>74</v>
      </c>
      <c r="G84" s="70" t="s">
        <v>75</v>
      </c>
      <c r="H84" s="70" t="s">
        <v>288</v>
      </c>
      <c r="I84" s="71" t="s">
        <v>2057</v>
      </c>
      <c r="J84" s="71" t="s">
        <v>3248</v>
      </c>
      <c r="K84" s="72" t="s">
        <v>3249</v>
      </c>
      <c r="L84" s="58" t="s">
        <v>3250</v>
      </c>
      <c r="M84" s="153" t="s">
        <v>2549</v>
      </c>
      <c r="N84" s="76" t="s">
        <v>2550</v>
      </c>
      <c r="O84" s="72" t="s">
        <v>2551</v>
      </c>
      <c r="P84" s="72" t="s">
        <v>2552</v>
      </c>
      <c r="Q84" s="72" t="s">
        <v>2553</v>
      </c>
      <c r="R84" s="115" t="s">
        <v>3251</v>
      </c>
      <c r="S84" s="154">
        <v>0</v>
      </c>
      <c r="T84" s="155">
        <v>0.3</v>
      </c>
      <c r="U84" s="151" t="s">
        <v>3252</v>
      </c>
      <c r="V84" s="142" t="s">
        <v>3253</v>
      </c>
    </row>
    <row r="85" spans="1:22" ht="23.45" customHeight="1" x14ac:dyDescent="0.25">
      <c r="A85" s="5">
        <v>63</v>
      </c>
      <c r="B85" s="4" t="s">
        <v>1064</v>
      </c>
      <c r="C85" s="70" t="s">
        <v>100</v>
      </c>
      <c r="D85" s="70" t="s">
        <v>72</v>
      </c>
      <c r="E85" s="70" t="s">
        <v>73</v>
      </c>
      <c r="F85" s="70" t="s">
        <v>74</v>
      </c>
      <c r="G85" s="70" t="s">
        <v>75</v>
      </c>
      <c r="H85" s="70" t="s">
        <v>288</v>
      </c>
      <c r="I85" s="71" t="s">
        <v>2057</v>
      </c>
      <c r="J85" s="71" t="s">
        <v>3254</v>
      </c>
      <c r="K85" s="72" t="s">
        <v>2547</v>
      </c>
      <c r="L85" s="58" t="s">
        <v>2548</v>
      </c>
      <c r="M85" s="153" t="s">
        <v>2549</v>
      </c>
      <c r="N85" s="76" t="s">
        <v>2550</v>
      </c>
      <c r="O85" s="72" t="s">
        <v>2551</v>
      </c>
      <c r="P85" s="72" t="s">
        <v>2552</v>
      </c>
      <c r="Q85" s="72" t="s">
        <v>2553</v>
      </c>
      <c r="R85" s="115" t="s">
        <v>2554</v>
      </c>
      <c r="S85" s="154">
        <v>0</v>
      </c>
      <c r="T85" s="155">
        <v>0.4</v>
      </c>
      <c r="U85" s="151" t="s">
        <v>3255</v>
      </c>
      <c r="V85" s="142" t="s">
        <v>3256</v>
      </c>
    </row>
    <row r="86" spans="1:22" ht="23.45" customHeight="1" x14ac:dyDescent="0.25">
      <c r="A86" s="5">
        <v>64</v>
      </c>
      <c r="B86" s="4" t="s">
        <v>1064</v>
      </c>
      <c r="C86" s="70" t="s">
        <v>100</v>
      </c>
      <c r="D86" s="70" t="s">
        <v>72</v>
      </c>
      <c r="E86" s="70" t="s">
        <v>73</v>
      </c>
      <c r="F86" s="70" t="s">
        <v>74</v>
      </c>
      <c r="G86" s="70" t="s">
        <v>75</v>
      </c>
      <c r="H86" s="70" t="s">
        <v>288</v>
      </c>
      <c r="I86" s="71" t="s">
        <v>2057</v>
      </c>
      <c r="J86" s="71" t="s">
        <v>1159</v>
      </c>
      <c r="K86" s="72" t="s">
        <v>2561</v>
      </c>
      <c r="L86" s="58" t="s">
        <v>2562</v>
      </c>
      <c r="M86" s="153" t="s">
        <v>2549</v>
      </c>
      <c r="N86" s="76" t="s">
        <v>2550</v>
      </c>
      <c r="O86" s="72" t="s">
        <v>2563</v>
      </c>
      <c r="P86" s="72" t="s">
        <v>2564</v>
      </c>
      <c r="Q86" s="72" t="s">
        <v>2565</v>
      </c>
      <c r="R86" s="79" t="s">
        <v>2566</v>
      </c>
      <c r="S86" s="134">
        <v>0</v>
      </c>
      <c r="T86" s="135">
        <v>0</v>
      </c>
      <c r="U86" s="135" t="s">
        <v>183</v>
      </c>
      <c r="V86" s="142" t="s">
        <v>3257</v>
      </c>
    </row>
    <row r="87" spans="1:22" ht="23.45" customHeight="1" x14ac:dyDescent="0.25">
      <c r="A87" s="5">
        <v>65</v>
      </c>
      <c r="B87" s="4" t="s">
        <v>1064</v>
      </c>
      <c r="C87" s="70" t="s">
        <v>100</v>
      </c>
      <c r="D87" s="70" t="s">
        <v>248</v>
      </c>
      <c r="E87" s="70" t="s">
        <v>73</v>
      </c>
      <c r="F87" s="70" t="s">
        <v>74</v>
      </c>
      <c r="G87" s="70" t="s">
        <v>75</v>
      </c>
      <c r="H87" s="70" t="s">
        <v>288</v>
      </c>
      <c r="I87" s="71" t="s">
        <v>2057</v>
      </c>
      <c r="J87" s="71" t="s">
        <v>1172</v>
      </c>
      <c r="K87" s="72">
        <v>0</v>
      </c>
      <c r="L87" s="70" t="s">
        <v>2571</v>
      </c>
      <c r="M87" s="138" t="s">
        <v>2572</v>
      </c>
      <c r="N87" s="76">
        <v>0.33</v>
      </c>
      <c r="O87" s="72">
        <v>0.33</v>
      </c>
      <c r="P87" s="72">
        <v>0.34</v>
      </c>
      <c r="Q87" s="72">
        <v>0</v>
      </c>
      <c r="R87" s="78">
        <v>1</v>
      </c>
      <c r="S87" s="156">
        <v>0.33</v>
      </c>
      <c r="T87" s="157">
        <v>1</v>
      </c>
      <c r="U87" s="158" t="s">
        <v>3258</v>
      </c>
      <c r="V87" s="142" t="s">
        <v>3259</v>
      </c>
    </row>
    <row r="88" spans="1:22" ht="23.45" customHeight="1" x14ac:dyDescent="0.25">
      <c r="A88" s="5">
        <v>65.099999999999994</v>
      </c>
      <c r="B88" s="4" t="s">
        <v>1064</v>
      </c>
      <c r="C88" s="70" t="s">
        <v>100</v>
      </c>
      <c r="D88" s="70" t="s">
        <v>248</v>
      </c>
      <c r="E88" s="70" t="s">
        <v>73</v>
      </c>
      <c r="F88" s="70" t="s">
        <v>74</v>
      </c>
      <c r="G88" s="70" t="s">
        <v>75</v>
      </c>
      <c r="H88" s="70" t="s">
        <v>288</v>
      </c>
      <c r="I88" s="71" t="s">
        <v>2057</v>
      </c>
      <c r="J88" s="71" t="s">
        <v>2579</v>
      </c>
      <c r="K88" s="72">
        <v>0</v>
      </c>
      <c r="L88" s="70" t="s">
        <v>2580</v>
      </c>
      <c r="M88" s="138" t="s">
        <v>2581</v>
      </c>
      <c r="N88" s="76">
        <v>0.5</v>
      </c>
      <c r="O88" s="72">
        <v>0.5</v>
      </c>
      <c r="P88" s="72">
        <v>0</v>
      </c>
      <c r="Q88" s="72">
        <v>0</v>
      </c>
      <c r="R88" s="78">
        <v>1</v>
      </c>
      <c r="S88" s="156">
        <v>0.5</v>
      </c>
      <c r="T88" s="157">
        <v>1</v>
      </c>
      <c r="U88" s="158" t="s">
        <v>3260</v>
      </c>
      <c r="V88" s="142" t="s">
        <v>3259</v>
      </c>
    </row>
    <row r="89" spans="1:22" ht="23.45" customHeight="1" x14ac:dyDescent="0.25">
      <c r="A89" s="5">
        <v>66</v>
      </c>
      <c r="B89" s="4" t="s">
        <v>1064</v>
      </c>
      <c r="C89" s="70" t="s">
        <v>616</v>
      </c>
      <c r="D89" s="70" t="s">
        <v>617</v>
      </c>
      <c r="E89" s="70" t="s">
        <v>618</v>
      </c>
      <c r="F89" s="70" t="s">
        <v>74</v>
      </c>
      <c r="G89" s="70" t="s">
        <v>75</v>
      </c>
      <c r="H89" s="70" t="s">
        <v>288</v>
      </c>
      <c r="I89" s="71" t="s">
        <v>2057</v>
      </c>
      <c r="J89" s="71" t="s">
        <v>1199</v>
      </c>
      <c r="K89" s="77">
        <v>0</v>
      </c>
      <c r="L89" s="70" t="s">
        <v>2585</v>
      </c>
      <c r="M89" s="138" t="s">
        <v>2586</v>
      </c>
      <c r="N89" s="88">
        <v>0.25</v>
      </c>
      <c r="O89" s="77">
        <v>0.25</v>
      </c>
      <c r="P89" s="77">
        <v>0.25</v>
      </c>
      <c r="Q89" s="77">
        <v>0.25</v>
      </c>
      <c r="R89" s="78">
        <v>1</v>
      </c>
      <c r="S89" s="159">
        <v>0.25</v>
      </c>
      <c r="T89" s="160">
        <v>1</v>
      </c>
      <c r="U89" s="161" t="s">
        <v>3261</v>
      </c>
      <c r="V89" s="142" t="s">
        <v>3259</v>
      </c>
    </row>
    <row r="90" spans="1:22" ht="23.45" customHeight="1" x14ac:dyDescent="0.25">
      <c r="A90" s="5">
        <v>67</v>
      </c>
      <c r="B90" s="4" t="s">
        <v>1064</v>
      </c>
      <c r="C90" s="70" t="s">
        <v>100</v>
      </c>
      <c r="D90" s="70" t="s">
        <v>72</v>
      </c>
      <c r="E90" s="70" t="s">
        <v>73</v>
      </c>
      <c r="F90" s="70" t="s">
        <v>74</v>
      </c>
      <c r="G90" s="70" t="s">
        <v>75</v>
      </c>
      <c r="H90" s="70" t="s">
        <v>288</v>
      </c>
      <c r="I90" s="71" t="s">
        <v>2057</v>
      </c>
      <c r="J90" s="71" t="s">
        <v>1211</v>
      </c>
      <c r="K90" s="77">
        <v>0</v>
      </c>
      <c r="L90" s="70" t="s">
        <v>1213</v>
      </c>
      <c r="M90" s="138" t="s">
        <v>2593</v>
      </c>
      <c r="N90" s="88">
        <v>0.25</v>
      </c>
      <c r="O90" s="77">
        <v>0.25</v>
      </c>
      <c r="P90" s="77">
        <v>0.25</v>
      </c>
      <c r="Q90" s="77">
        <v>0.25</v>
      </c>
      <c r="R90" s="78">
        <v>1</v>
      </c>
      <c r="S90" s="159">
        <v>0.25</v>
      </c>
      <c r="T90" s="160">
        <v>1</v>
      </c>
      <c r="U90" s="161" t="s">
        <v>3262</v>
      </c>
      <c r="V90" s="142" t="s">
        <v>3259</v>
      </c>
    </row>
    <row r="91" spans="1:22" ht="23.45" customHeight="1" x14ac:dyDescent="0.25">
      <c r="A91" s="5">
        <v>68</v>
      </c>
      <c r="B91" s="4" t="s">
        <v>1064</v>
      </c>
      <c r="C91" s="70" t="s">
        <v>100</v>
      </c>
      <c r="D91" s="70" t="s">
        <v>72</v>
      </c>
      <c r="E91" s="70" t="s">
        <v>73</v>
      </c>
      <c r="F91" s="70" t="s">
        <v>74</v>
      </c>
      <c r="G91" s="70" t="s">
        <v>75</v>
      </c>
      <c r="H91" s="70" t="s">
        <v>288</v>
      </c>
      <c r="I91" s="71" t="s">
        <v>2057</v>
      </c>
      <c r="J91" s="71" t="s">
        <v>1221</v>
      </c>
      <c r="K91" s="77">
        <v>0</v>
      </c>
      <c r="L91" s="70" t="s">
        <v>2598</v>
      </c>
      <c r="M91" s="138" t="s">
        <v>2599</v>
      </c>
      <c r="N91" s="88">
        <v>1</v>
      </c>
      <c r="O91" s="77">
        <v>0</v>
      </c>
      <c r="P91" s="77">
        <v>0</v>
      </c>
      <c r="Q91" s="77">
        <v>0</v>
      </c>
      <c r="R91" s="78">
        <v>1</v>
      </c>
      <c r="S91" s="159" t="s">
        <v>1232</v>
      </c>
      <c r="T91" s="160">
        <v>0.5</v>
      </c>
      <c r="U91" s="161" t="s">
        <v>3263</v>
      </c>
      <c r="V91" s="142" t="s">
        <v>3264</v>
      </c>
    </row>
    <row r="92" spans="1:22" ht="23.45" customHeight="1" x14ac:dyDescent="0.25">
      <c r="A92" s="5">
        <v>69</v>
      </c>
      <c r="B92" s="4" t="s">
        <v>1064</v>
      </c>
      <c r="C92" s="70" t="s">
        <v>616</v>
      </c>
      <c r="D92" s="70" t="s">
        <v>617</v>
      </c>
      <c r="E92" s="70" t="s">
        <v>1233</v>
      </c>
      <c r="F92" s="70" t="s">
        <v>619</v>
      </c>
      <c r="G92" s="70" t="s">
        <v>75</v>
      </c>
      <c r="H92" s="70" t="s">
        <v>288</v>
      </c>
      <c r="I92" s="71" t="s">
        <v>2057</v>
      </c>
      <c r="J92" s="71" t="s">
        <v>1234</v>
      </c>
      <c r="K92" s="77">
        <v>1</v>
      </c>
      <c r="L92" s="70" t="s">
        <v>1236</v>
      </c>
      <c r="M92" s="138" t="s">
        <v>2606</v>
      </c>
      <c r="N92" s="88">
        <v>1</v>
      </c>
      <c r="O92" s="77">
        <v>0</v>
      </c>
      <c r="P92" s="77">
        <v>0</v>
      </c>
      <c r="Q92" s="77">
        <v>0</v>
      </c>
      <c r="R92" s="78">
        <v>1</v>
      </c>
      <c r="S92" s="162" t="s">
        <v>3265</v>
      </c>
      <c r="T92" s="163">
        <v>0.98</v>
      </c>
      <c r="U92" s="164" t="s">
        <v>3266</v>
      </c>
      <c r="V92" s="142" t="s">
        <v>3267</v>
      </c>
    </row>
    <row r="93" spans="1:22" ht="23.45" customHeight="1" x14ac:dyDescent="0.25">
      <c r="A93" s="5">
        <v>70</v>
      </c>
      <c r="B93" s="4" t="s">
        <v>1064</v>
      </c>
      <c r="C93" s="70" t="s">
        <v>616</v>
      </c>
      <c r="D93" s="70" t="s">
        <v>617</v>
      </c>
      <c r="E93" s="70" t="s">
        <v>1233</v>
      </c>
      <c r="F93" s="70" t="s">
        <v>619</v>
      </c>
      <c r="G93" s="70" t="s">
        <v>75</v>
      </c>
      <c r="H93" s="70" t="s">
        <v>288</v>
      </c>
      <c r="I93" s="71" t="s">
        <v>2057</v>
      </c>
      <c r="J93" s="71" t="s">
        <v>1243</v>
      </c>
      <c r="K93" s="77">
        <v>0</v>
      </c>
      <c r="L93" s="70" t="s">
        <v>1245</v>
      </c>
      <c r="M93" s="138" t="s">
        <v>1246</v>
      </c>
      <c r="N93" s="88">
        <v>0</v>
      </c>
      <c r="O93" s="77">
        <v>1</v>
      </c>
      <c r="P93" s="77">
        <v>0</v>
      </c>
      <c r="Q93" s="77">
        <v>0</v>
      </c>
      <c r="R93" s="78">
        <v>1</v>
      </c>
      <c r="S93" s="162" t="s">
        <v>3268</v>
      </c>
      <c r="T93" s="163">
        <v>0.5</v>
      </c>
      <c r="U93" s="164" t="s">
        <v>3269</v>
      </c>
      <c r="V93" s="142" t="s">
        <v>3270</v>
      </c>
    </row>
    <row r="94" spans="1:22" ht="23.45" customHeight="1" x14ac:dyDescent="0.25">
      <c r="A94" s="5">
        <v>71</v>
      </c>
      <c r="B94" s="4" t="s">
        <v>1064</v>
      </c>
      <c r="C94" s="70" t="s">
        <v>616</v>
      </c>
      <c r="D94" s="70" t="s">
        <v>617</v>
      </c>
      <c r="E94" s="70" t="s">
        <v>1233</v>
      </c>
      <c r="F94" s="70" t="s">
        <v>619</v>
      </c>
      <c r="G94" s="70" t="s">
        <v>75</v>
      </c>
      <c r="H94" s="70" t="s">
        <v>288</v>
      </c>
      <c r="I94" s="71" t="s">
        <v>2057</v>
      </c>
      <c r="J94" s="71" t="s">
        <v>1253</v>
      </c>
      <c r="K94" s="72">
        <v>1</v>
      </c>
      <c r="L94" s="58" t="s">
        <v>1255</v>
      </c>
      <c r="M94" s="138" t="s">
        <v>2617</v>
      </c>
      <c r="N94" s="76">
        <v>100</v>
      </c>
      <c r="O94" s="72">
        <v>100</v>
      </c>
      <c r="P94" s="72">
        <v>100</v>
      </c>
      <c r="Q94" s="72">
        <v>100</v>
      </c>
      <c r="R94" s="79">
        <v>100</v>
      </c>
      <c r="S94" s="162" t="s">
        <v>3271</v>
      </c>
      <c r="T94" s="163">
        <v>1</v>
      </c>
      <c r="U94" s="164" t="s">
        <v>3272</v>
      </c>
      <c r="V94" s="142" t="s">
        <v>3259</v>
      </c>
    </row>
    <row r="95" spans="1:22" ht="23.45" customHeight="1" x14ac:dyDescent="0.25">
      <c r="A95" s="5">
        <v>72</v>
      </c>
      <c r="B95" s="4" t="s">
        <v>1064</v>
      </c>
      <c r="C95" s="70" t="s">
        <v>1264</v>
      </c>
      <c r="D95" s="70" t="s">
        <v>1265</v>
      </c>
      <c r="E95" s="70" t="s">
        <v>1266</v>
      </c>
      <c r="F95" s="70" t="s">
        <v>619</v>
      </c>
      <c r="G95" s="70" t="s">
        <v>75</v>
      </c>
      <c r="H95" s="70" t="s">
        <v>288</v>
      </c>
      <c r="I95" s="71" t="s">
        <v>2057</v>
      </c>
      <c r="J95" s="26" t="s">
        <v>1267</v>
      </c>
      <c r="K95" s="6">
        <v>0</v>
      </c>
      <c r="L95" s="58" t="s">
        <v>1269</v>
      </c>
      <c r="M95" s="153" t="s">
        <v>1270</v>
      </c>
      <c r="N95" s="112">
        <v>1</v>
      </c>
      <c r="O95" s="91">
        <v>1</v>
      </c>
      <c r="P95" s="91">
        <v>1</v>
      </c>
      <c r="Q95" s="91">
        <v>1</v>
      </c>
      <c r="R95" s="92">
        <v>1</v>
      </c>
      <c r="S95" s="165">
        <v>1</v>
      </c>
      <c r="T95" s="166">
        <v>1</v>
      </c>
      <c r="U95" s="167" t="s">
        <v>3273</v>
      </c>
      <c r="V95" s="142" t="s">
        <v>3259</v>
      </c>
    </row>
    <row r="96" spans="1:22" ht="23.45" customHeight="1" x14ac:dyDescent="0.25">
      <c r="A96" s="5">
        <v>73</v>
      </c>
      <c r="B96" s="4" t="s">
        <v>1064</v>
      </c>
      <c r="C96" s="70" t="s">
        <v>71</v>
      </c>
      <c r="D96" s="70" t="s">
        <v>72</v>
      </c>
      <c r="E96" s="70" t="s">
        <v>73</v>
      </c>
      <c r="F96" s="70" t="s">
        <v>74</v>
      </c>
      <c r="G96" s="70" t="s">
        <v>75</v>
      </c>
      <c r="H96" s="70" t="s">
        <v>288</v>
      </c>
      <c r="I96" s="71" t="s">
        <v>2057</v>
      </c>
      <c r="J96" s="26" t="s">
        <v>1280</v>
      </c>
      <c r="K96" s="6">
        <v>50</v>
      </c>
      <c r="L96" s="23" t="s">
        <v>2628</v>
      </c>
      <c r="M96" s="143" t="s">
        <v>2629</v>
      </c>
      <c r="N96" s="16">
        <v>24</v>
      </c>
      <c r="O96" s="6">
        <v>24</v>
      </c>
      <c r="P96" s="72">
        <v>26</v>
      </c>
      <c r="Q96" s="72">
        <v>26</v>
      </c>
      <c r="R96" s="113">
        <v>100</v>
      </c>
      <c r="S96" s="168">
        <v>26</v>
      </c>
      <c r="T96" s="166">
        <v>1</v>
      </c>
      <c r="U96" s="169" t="s">
        <v>3274</v>
      </c>
      <c r="V96" s="142" t="s">
        <v>3275</v>
      </c>
    </row>
    <row r="97" spans="1:22" ht="23.45" customHeight="1" x14ac:dyDescent="0.25">
      <c r="A97" s="5">
        <v>74</v>
      </c>
      <c r="B97" s="4" t="s">
        <v>1064</v>
      </c>
      <c r="C97" s="70" t="s">
        <v>71</v>
      </c>
      <c r="D97" s="70" t="s">
        <v>72</v>
      </c>
      <c r="E97" s="70" t="s">
        <v>73</v>
      </c>
      <c r="F97" s="70" t="s">
        <v>74</v>
      </c>
      <c r="G97" s="70" t="s">
        <v>75</v>
      </c>
      <c r="H97" s="70" t="s">
        <v>288</v>
      </c>
      <c r="I97" s="71" t="s">
        <v>2057</v>
      </c>
      <c r="J97" s="26" t="s">
        <v>3276</v>
      </c>
      <c r="K97" s="6" t="s">
        <v>1292</v>
      </c>
      <c r="L97" s="23" t="s">
        <v>2628</v>
      </c>
      <c r="M97" s="143" t="s">
        <v>2629</v>
      </c>
      <c r="N97" s="16">
        <v>9</v>
      </c>
      <c r="O97" s="6">
        <v>10</v>
      </c>
      <c r="P97" s="72">
        <v>10</v>
      </c>
      <c r="Q97" s="72">
        <v>11</v>
      </c>
      <c r="R97" s="113">
        <v>40</v>
      </c>
      <c r="S97" s="168">
        <v>9</v>
      </c>
      <c r="T97" s="166">
        <v>1</v>
      </c>
      <c r="U97" s="169" t="s">
        <v>3277</v>
      </c>
      <c r="V97" s="142" t="s">
        <v>3259</v>
      </c>
    </row>
    <row r="98" spans="1:22" ht="23.45" customHeight="1" x14ac:dyDescent="0.25">
      <c r="A98" s="5">
        <v>75</v>
      </c>
      <c r="B98" s="4" t="s">
        <v>1300</v>
      </c>
      <c r="C98" s="70" t="s">
        <v>100</v>
      </c>
      <c r="D98" s="70" t="s">
        <v>72</v>
      </c>
      <c r="E98" s="70" t="s">
        <v>73</v>
      </c>
      <c r="F98" s="70" t="s">
        <v>74</v>
      </c>
      <c r="G98" s="70" t="s">
        <v>75</v>
      </c>
      <c r="H98" s="70" t="s">
        <v>101</v>
      </c>
      <c r="I98" s="71" t="s">
        <v>2057</v>
      </c>
      <c r="J98" s="71" t="s">
        <v>1303</v>
      </c>
      <c r="K98" s="77">
        <v>1</v>
      </c>
      <c r="L98" s="70" t="s">
        <v>1305</v>
      </c>
      <c r="M98" s="127" t="s">
        <v>757</v>
      </c>
      <c r="N98" s="22">
        <v>1</v>
      </c>
      <c r="O98" s="77">
        <v>0</v>
      </c>
      <c r="P98" s="77">
        <v>0</v>
      </c>
      <c r="Q98" s="77">
        <v>0</v>
      </c>
      <c r="R98" s="113">
        <v>1</v>
      </c>
      <c r="S98" s="134" t="s">
        <v>3278</v>
      </c>
      <c r="T98" s="141">
        <v>0.7</v>
      </c>
      <c r="U98" s="142" t="s">
        <v>3279</v>
      </c>
      <c r="V98" s="142" t="s">
        <v>3280</v>
      </c>
    </row>
    <row r="99" spans="1:22" ht="23.45" customHeight="1" x14ac:dyDescent="0.25">
      <c r="A99" s="5">
        <v>75.099999999999994</v>
      </c>
      <c r="B99" s="4" t="s">
        <v>1300</v>
      </c>
      <c r="C99" s="70" t="s">
        <v>100</v>
      </c>
      <c r="D99" s="70" t="s">
        <v>72</v>
      </c>
      <c r="E99" s="70" t="s">
        <v>73</v>
      </c>
      <c r="F99" s="70" t="s">
        <v>74</v>
      </c>
      <c r="G99" s="70" t="s">
        <v>75</v>
      </c>
      <c r="H99" s="70" t="s">
        <v>101</v>
      </c>
      <c r="I99" s="71" t="s">
        <v>2057</v>
      </c>
      <c r="J99" s="71" t="s">
        <v>1303</v>
      </c>
      <c r="K99" s="72">
        <v>0</v>
      </c>
      <c r="L99" s="70" t="s">
        <v>1318</v>
      </c>
      <c r="M99" s="127" t="s">
        <v>1319</v>
      </c>
      <c r="N99" s="88">
        <v>0</v>
      </c>
      <c r="O99" s="77">
        <v>38</v>
      </c>
      <c r="P99" s="77">
        <v>0</v>
      </c>
      <c r="Q99" s="77">
        <v>0</v>
      </c>
      <c r="R99" s="78">
        <v>38</v>
      </c>
      <c r="S99" s="134" t="s">
        <v>183</v>
      </c>
      <c r="T99" s="135" t="s">
        <v>183</v>
      </c>
      <c r="U99" s="142" t="s">
        <v>2649</v>
      </c>
      <c r="V99" s="142" t="s">
        <v>3281</v>
      </c>
    </row>
    <row r="100" spans="1:22" ht="23.45" customHeight="1" x14ac:dyDescent="0.25">
      <c r="A100" s="5">
        <v>76</v>
      </c>
      <c r="B100" s="4" t="s">
        <v>1300</v>
      </c>
      <c r="C100" s="70" t="s">
        <v>100</v>
      </c>
      <c r="D100" s="70" t="s">
        <v>72</v>
      </c>
      <c r="E100" s="70" t="s">
        <v>73</v>
      </c>
      <c r="F100" s="70" t="s">
        <v>74</v>
      </c>
      <c r="G100" s="70" t="s">
        <v>75</v>
      </c>
      <c r="H100" s="70" t="s">
        <v>101</v>
      </c>
      <c r="I100" s="71" t="s">
        <v>2031</v>
      </c>
      <c r="J100" s="71" t="s">
        <v>1328</v>
      </c>
      <c r="K100" s="72">
        <v>0</v>
      </c>
      <c r="L100" s="70" t="s">
        <v>1330</v>
      </c>
      <c r="M100" s="127" t="s">
        <v>3282</v>
      </c>
      <c r="N100" s="16">
        <v>0</v>
      </c>
      <c r="O100" s="91">
        <v>1</v>
      </c>
      <c r="P100" s="91">
        <v>1</v>
      </c>
      <c r="Q100" s="91">
        <v>1</v>
      </c>
      <c r="R100" s="170">
        <v>1</v>
      </c>
      <c r="S100" s="134" t="s">
        <v>183</v>
      </c>
      <c r="T100" s="135" t="s">
        <v>183</v>
      </c>
      <c r="U100" s="135" t="s">
        <v>183</v>
      </c>
      <c r="V100" s="142" t="s">
        <v>3281</v>
      </c>
    </row>
    <row r="101" spans="1:22" ht="23.45" customHeight="1" x14ac:dyDescent="0.25">
      <c r="A101" s="5">
        <v>77</v>
      </c>
      <c r="B101" s="4" t="s">
        <v>1300</v>
      </c>
      <c r="C101" s="70" t="s">
        <v>100</v>
      </c>
      <c r="D101" s="70" t="s">
        <v>72</v>
      </c>
      <c r="E101" s="70" t="s">
        <v>73</v>
      </c>
      <c r="F101" s="70" t="s">
        <v>74</v>
      </c>
      <c r="G101" s="70" t="s">
        <v>75</v>
      </c>
      <c r="H101" s="70" t="s">
        <v>101</v>
      </c>
      <c r="I101" s="71" t="s">
        <v>2031</v>
      </c>
      <c r="J101" s="71" t="s">
        <v>1342</v>
      </c>
      <c r="K101" s="77">
        <v>0</v>
      </c>
      <c r="L101" s="70" t="s">
        <v>1344</v>
      </c>
      <c r="M101" s="127" t="s">
        <v>1345</v>
      </c>
      <c r="N101" s="88">
        <v>2</v>
      </c>
      <c r="O101" s="77">
        <v>0</v>
      </c>
      <c r="P101" s="77">
        <v>0</v>
      </c>
      <c r="Q101" s="77">
        <v>0</v>
      </c>
      <c r="R101" s="78">
        <v>2</v>
      </c>
      <c r="S101" s="134">
        <v>1</v>
      </c>
      <c r="T101" s="141">
        <v>1</v>
      </c>
      <c r="U101" s="151" t="s">
        <v>3283</v>
      </c>
      <c r="V101" s="142" t="s">
        <v>3284</v>
      </c>
    </row>
    <row r="102" spans="1:22" ht="23.45" customHeight="1" x14ac:dyDescent="0.25">
      <c r="A102" s="5">
        <v>77.099999999999994</v>
      </c>
      <c r="B102" s="4" t="s">
        <v>1300</v>
      </c>
      <c r="C102" s="70" t="s">
        <v>100</v>
      </c>
      <c r="D102" s="70" t="s">
        <v>72</v>
      </c>
      <c r="E102" s="70" t="s">
        <v>73</v>
      </c>
      <c r="F102" s="70" t="s">
        <v>74</v>
      </c>
      <c r="G102" s="70" t="s">
        <v>75</v>
      </c>
      <c r="H102" s="70" t="s">
        <v>101</v>
      </c>
      <c r="I102" s="71" t="s">
        <v>2031</v>
      </c>
      <c r="J102" s="71" t="s">
        <v>1342</v>
      </c>
      <c r="K102" s="77">
        <v>0</v>
      </c>
      <c r="L102" s="70" t="s">
        <v>1358</v>
      </c>
      <c r="M102" s="127" t="s">
        <v>1357</v>
      </c>
      <c r="N102" s="88">
        <v>0</v>
      </c>
      <c r="O102" s="77">
        <v>1</v>
      </c>
      <c r="P102" s="77">
        <v>0</v>
      </c>
      <c r="Q102" s="77">
        <v>0</v>
      </c>
      <c r="R102" s="78">
        <v>1</v>
      </c>
      <c r="S102" s="134">
        <v>1</v>
      </c>
      <c r="T102" s="141">
        <v>1</v>
      </c>
      <c r="U102" s="151" t="s">
        <v>3283</v>
      </c>
      <c r="V102" s="142" t="s">
        <v>3285</v>
      </c>
    </row>
    <row r="103" spans="1:22" ht="23.45" customHeight="1" x14ac:dyDescent="0.25">
      <c r="A103" s="5">
        <v>78</v>
      </c>
      <c r="B103" s="4" t="s">
        <v>1300</v>
      </c>
      <c r="C103" s="70" t="s">
        <v>100</v>
      </c>
      <c r="D103" s="70" t="s">
        <v>72</v>
      </c>
      <c r="E103" s="70" t="s">
        <v>73</v>
      </c>
      <c r="F103" s="70" t="s">
        <v>74</v>
      </c>
      <c r="G103" s="70" t="s">
        <v>75</v>
      </c>
      <c r="H103" s="70" t="s">
        <v>101</v>
      </c>
      <c r="I103" s="71" t="s">
        <v>2057</v>
      </c>
      <c r="J103" s="71" t="s">
        <v>1368</v>
      </c>
      <c r="K103" s="77">
        <v>0</v>
      </c>
      <c r="L103" s="70" t="s">
        <v>1370</v>
      </c>
      <c r="M103" s="127" t="s">
        <v>1371</v>
      </c>
      <c r="N103" s="88">
        <v>1</v>
      </c>
      <c r="O103" s="77">
        <v>0</v>
      </c>
      <c r="P103" s="77">
        <v>0</v>
      </c>
      <c r="Q103" s="77">
        <v>0</v>
      </c>
      <c r="R103" s="78">
        <v>1</v>
      </c>
      <c r="S103" s="134">
        <v>0.7</v>
      </c>
      <c r="T103" s="141">
        <v>0.7</v>
      </c>
      <c r="U103" s="151" t="s">
        <v>3286</v>
      </c>
      <c r="V103" s="142" t="s">
        <v>3280</v>
      </c>
    </row>
    <row r="104" spans="1:22" ht="23.45" customHeight="1" x14ac:dyDescent="0.25">
      <c r="A104" s="5">
        <v>79</v>
      </c>
      <c r="B104" s="4" t="s">
        <v>1300</v>
      </c>
      <c r="C104" s="70" t="s">
        <v>100</v>
      </c>
      <c r="D104" s="70" t="s">
        <v>72</v>
      </c>
      <c r="E104" s="70" t="s">
        <v>73</v>
      </c>
      <c r="F104" s="70" t="s">
        <v>74</v>
      </c>
      <c r="G104" s="70" t="s">
        <v>118</v>
      </c>
      <c r="H104" s="70" t="s">
        <v>119</v>
      </c>
      <c r="I104" s="71" t="s">
        <v>137</v>
      </c>
      <c r="J104" s="26" t="s">
        <v>1383</v>
      </c>
      <c r="K104" s="17">
        <v>0</v>
      </c>
      <c r="L104" s="23" t="s">
        <v>2677</v>
      </c>
      <c r="M104" s="143" t="s">
        <v>1386</v>
      </c>
      <c r="N104" s="22">
        <v>0</v>
      </c>
      <c r="O104" s="17">
        <v>1</v>
      </c>
      <c r="P104" s="17">
        <v>0</v>
      </c>
      <c r="Q104" s="17">
        <v>0</v>
      </c>
      <c r="R104" s="113">
        <v>1</v>
      </c>
      <c r="S104" s="134" t="s">
        <v>183</v>
      </c>
      <c r="T104" s="135" t="s">
        <v>183</v>
      </c>
      <c r="U104" s="135" t="s">
        <v>183</v>
      </c>
      <c r="V104" s="142" t="s">
        <v>3287</v>
      </c>
    </row>
    <row r="105" spans="1:22" ht="23.45" customHeight="1" x14ac:dyDescent="0.25">
      <c r="A105" s="5">
        <v>80</v>
      </c>
      <c r="B105" s="4" t="s">
        <v>1396</v>
      </c>
      <c r="C105" s="70" t="s">
        <v>1264</v>
      </c>
      <c r="D105" s="70" t="s">
        <v>1398</v>
      </c>
      <c r="E105" s="70" t="s">
        <v>1399</v>
      </c>
      <c r="F105" s="70" t="s">
        <v>1400</v>
      </c>
      <c r="G105" s="70" t="s">
        <v>75</v>
      </c>
      <c r="H105" s="70" t="s">
        <v>982</v>
      </c>
      <c r="I105" s="71" t="s">
        <v>2057</v>
      </c>
      <c r="J105" s="71" t="s">
        <v>1401</v>
      </c>
      <c r="K105" s="72">
        <v>4</v>
      </c>
      <c r="L105" s="71" t="s">
        <v>2682</v>
      </c>
      <c r="M105" s="73" t="s">
        <v>2683</v>
      </c>
      <c r="N105" s="88">
        <v>8</v>
      </c>
      <c r="O105" s="77">
        <v>8</v>
      </c>
      <c r="P105" s="77">
        <v>8</v>
      </c>
      <c r="Q105" s="77">
        <v>8</v>
      </c>
      <c r="R105" s="78">
        <f>SUM(N105:Q105)</f>
        <v>32</v>
      </c>
      <c r="S105" s="82">
        <v>0</v>
      </c>
      <c r="T105" s="24">
        <v>0</v>
      </c>
      <c r="U105" s="31" t="s">
        <v>3288</v>
      </c>
      <c r="V105" s="131" t="s">
        <v>3289</v>
      </c>
    </row>
    <row r="106" spans="1:22" ht="23.45" customHeight="1" x14ac:dyDescent="0.25">
      <c r="A106" s="5">
        <v>80.099999999999994</v>
      </c>
      <c r="B106" s="4" t="s">
        <v>1396</v>
      </c>
      <c r="C106" s="70" t="s">
        <v>1264</v>
      </c>
      <c r="D106" s="70" t="s">
        <v>1398</v>
      </c>
      <c r="E106" s="70" t="s">
        <v>1399</v>
      </c>
      <c r="F106" s="70" t="s">
        <v>1400</v>
      </c>
      <c r="G106" s="70" t="s">
        <v>75</v>
      </c>
      <c r="H106" s="70" t="s">
        <v>982</v>
      </c>
      <c r="I106" s="71" t="s">
        <v>2057</v>
      </c>
      <c r="J106" s="71" t="s">
        <v>1401</v>
      </c>
      <c r="K106" s="72">
        <v>2</v>
      </c>
      <c r="L106" s="71" t="s">
        <v>2697</v>
      </c>
      <c r="M106" s="73" t="s">
        <v>2698</v>
      </c>
      <c r="N106" s="88">
        <v>0</v>
      </c>
      <c r="O106" s="77">
        <v>4</v>
      </c>
      <c r="P106" s="77">
        <v>5</v>
      </c>
      <c r="Q106" s="77">
        <v>6</v>
      </c>
      <c r="R106" s="78">
        <v>15</v>
      </c>
      <c r="S106" s="82">
        <v>0</v>
      </c>
      <c r="T106" s="24">
        <v>0</v>
      </c>
      <c r="U106" s="31" t="s">
        <v>2699</v>
      </c>
      <c r="V106" s="131" t="s">
        <v>3290</v>
      </c>
    </row>
    <row r="107" spans="1:22" ht="23.45" customHeight="1" x14ac:dyDescent="0.25">
      <c r="A107" s="5">
        <v>81</v>
      </c>
      <c r="B107" s="4" t="s">
        <v>1396</v>
      </c>
      <c r="C107" s="70" t="s">
        <v>1264</v>
      </c>
      <c r="D107" s="70" t="s">
        <v>1398</v>
      </c>
      <c r="E107" s="70" t="s">
        <v>1399</v>
      </c>
      <c r="F107" s="70" t="s">
        <v>1400</v>
      </c>
      <c r="G107" s="70" t="s">
        <v>75</v>
      </c>
      <c r="H107" s="70" t="s">
        <v>982</v>
      </c>
      <c r="I107" s="71" t="s">
        <v>2057</v>
      </c>
      <c r="J107" s="71" t="s">
        <v>1426</v>
      </c>
      <c r="K107" s="77">
        <v>0</v>
      </c>
      <c r="L107" s="71" t="s">
        <v>1428</v>
      </c>
      <c r="M107" s="60" t="s">
        <v>1429</v>
      </c>
      <c r="N107" s="88">
        <v>0.25</v>
      </c>
      <c r="O107" s="77">
        <v>0.25</v>
      </c>
      <c r="P107" s="77">
        <v>0.25</v>
      </c>
      <c r="Q107" s="77">
        <v>0.25</v>
      </c>
      <c r="R107" s="78">
        <v>1</v>
      </c>
      <c r="S107" s="82">
        <v>1</v>
      </c>
      <c r="T107" s="28">
        <v>1</v>
      </c>
      <c r="U107" s="31" t="s">
        <v>3291</v>
      </c>
      <c r="V107" s="131" t="s">
        <v>3292</v>
      </c>
    </row>
    <row r="108" spans="1:22" ht="23.45" customHeight="1" x14ac:dyDescent="0.25">
      <c r="A108" s="5">
        <v>82</v>
      </c>
      <c r="B108" s="4" t="s">
        <v>1396</v>
      </c>
      <c r="C108" s="70" t="s">
        <v>1264</v>
      </c>
      <c r="D108" s="70" t="s">
        <v>1398</v>
      </c>
      <c r="E108" s="70" t="s">
        <v>1399</v>
      </c>
      <c r="F108" s="70" t="s">
        <v>1400</v>
      </c>
      <c r="G108" s="70" t="s">
        <v>75</v>
      </c>
      <c r="H108" s="70" t="s">
        <v>982</v>
      </c>
      <c r="I108" s="71" t="s">
        <v>2057</v>
      </c>
      <c r="J108" s="71" t="s">
        <v>1435</v>
      </c>
      <c r="K108" s="77">
        <v>0</v>
      </c>
      <c r="L108" s="71" t="s">
        <v>1437</v>
      </c>
      <c r="M108" s="73" t="s">
        <v>1438</v>
      </c>
      <c r="N108" s="88">
        <v>0.25</v>
      </c>
      <c r="O108" s="77">
        <v>0.25</v>
      </c>
      <c r="P108" s="77">
        <v>0.25</v>
      </c>
      <c r="Q108" s="77">
        <v>0.25</v>
      </c>
      <c r="R108" s="78">
        <v>1</v>
      </c>
      <c r="S108" s="82">
        <v>0</v>
      </c>
      <c r="T108" s="28">
        <v>0.9</v>
      </c>
      <c r="U108" s="31" t="s">
        <v>3293</v>
      </c>
      <c r="V108" s="131" t="s">
        <v>3294</v>
      </c>
    </row>
    <row r="109" spans="1:22" ht="23.45" customHeight="1" x14ac:dyDescent="0.25">
      <c r="A109" s="5">
        <v>83</v>
      </c>
      <c r="B109" s="4" t="s">
        <v>1396</v>
      </c>
      <c r="C109" s="70" t="s">
        <v>1447</v>
      </c>
      <c r="D109" s="70" t="s">
        <v>1448</v>
      </c>
      <c r="E109" s="70" t="s">
        <v>1449</v>
      </c>
      <c r="F109" s="70" t="s">
        <v>1450</v>
      </c>
      <c r="G109" s="70" t="s">
        <v>75</v>
      </c>
      <c r="H109" s="70" t="s">
        <v>288</v>
      </c>
      <c r="I109" s="71" t="s">
        <v>2057</v>
      </c>
      <c r="J109" s="71" t="s">
        <v>1451</v>
      </c>
      <c r="K109" s="77">
        <v>7</v>
      </c>
      <c r="L109" s="71" t="s">
        <v>1453</v>
      </c>
      <c r="M109" s="73" t="s">
        <v>1454</v>
      </c>
      <c r="N109" s="88">
        <v>8</v>
      </c>
      <c r="O109" s="77">
        <v>8</v>
      </c>
      <c r="P109" s="77">
        <v>8</v>
      </c>
      <c r="Q109" s="77">
        <v>8</v>
      </c>
      <c r="R109" s="78">
        <v>32</v>
      </c>
      <c r="S109" s="82">
        <v>8</v>
      </c>
      <c r="T109" s="28">
        <v>1</v>
      </c>
      <c r="U109" s="31" t="s">
        <v>3295</v>
      </c>
      <c r="V109" s="131" t="s">
        <v>3296</v>
      </c>
    </row>
    <row r="110" spans="1:22" ht="23.45" customHeight="1" x14ac:dyDescent="0.25">
      <c r="A110" s="5">
        <v>84</v>
      </c>
      <c r="B110" s="4" t="s">
        <v>1396</v>
      </c>
      <c r="C110" s="70" t="s">
        <v>1264</v>
      </c>
      <c r="D110" s="70" t="s">
        <v>1463</v>
      </c>
      <c r="E110" s="70" t="s">
        <v>1464</v>
      </c>
      <c r="F110" s="70" t="s">
        <v>1450</v>
      </c>
      <c r="G110" s="70" t="s">
        <v>75</v>
      </c>
      <c r="H110" s="70" t="s">
        <v>288</v>
      </c>
      <c r="I110" s="71" t="s">
        <v>2057</v>
      </c>
      <c r="J110" s="71" t="s">
        <v>1465</v>
      </c>
      <c r="K110" s="171">
        <v>1092603</v>
      </c>
      <c r="L110" s="71" t="s">
        <v>1467</v>
      </c>
      <c r="M110" s="73" t="s">
        <v>1468</v>
      </c>
      <c r="N110" s="172">
        <v>56303</v>
      </c>
      <c r="O110" s="171">
        <v>64507</v>
      </c>
      <c r="P110" s="171">
        <v>64507</v>
      </c>
      <c r="Q110" s="171">
        <v>64507</v>
      </c>
      <c r="R110" s="173">
        <f>SUM(N110:Q110)</f>
        <v>249824</v>
      </c>
      <c r="S110" s="82">
        <v>87530</v>
      </c>
      <c r="T110" s="28">
        <v>1</v>
      </c>
      <c r="U110" s="31" t="s">
        <v>3297</v>
      </c>
      <c r="V110" s="131" t="s">
        <v>3298</v>
      </c>
    </row>
    <row r="111" spans="1:22" ht="23.45" customHeight="1" x14ac:dyDescent="0.25">
      <c r="A111" s="5">
        <v>85</v>
      </c>
      <c r="B111" s="4" t="s">
        <v>1396</v>
      </c>
      <c r="C111" s="70" t="s">
        <v>1264</v>
      </c>
      <c r="D111" s="70" t="s">
        <v>1463</v>
      </c>
      <c r="E111" s="70" t="s">
        <v>1464</v>
      </c>
      <c r="F111" s="70" t="s">
        <v>1450</v>
      </c>
      <c r="G111" s="70" t="s">
        <v>75</v>
      </c>
      <c r="H111" s="70" t="s">
        <v>288</v>
      </c>
      <c r="I111" s="71" t="s">
        <v>2057</v>
      </c>
      <c r="J111" s="71" t="s">
        <v>1477</v>
      </c>
      <c r="K111" s="77">
        <v>14</v>
      </c>
      <c r="L111" s="71" t="s">
        <v>1479</v>
      </c>
      <c r="M111" s="73" t="s">
        <v>1480</v>
      </c>
      <c r="N111" s="88">
        <v>12</v>
      </c>
      <c r="O111" s="77">
        <v>9</v>
      </c>
      <c r="P111" s="77">
        <v>10</v>
      </c>
      <c r="Q111" s="77">
        <v>12</v>
      </c>
      <c r="R111" s="173">
        <f>SUM(N111:Q111)</f>
        <v>43</v>
      </c>
      <c r="S111" s="82">
        <v>0</v>
      </c>
      <c r="T111" s="24">
        <v>0</v>
      </c>
      <c r="U111" s="31" t="s">
        <v>3299</v>
      </c>
      <c r="V111" s="131" t="s">
        <v>3300</v>
      </c>
    </row>
    <row r="112" spans="1:22" ht="23.45" customHeight="1" x14ac:dyDescent="0.25">
      <c r="A112" s="5">
        <v>86</v>
      </c>
      <c r="B112" s="4" t="s">
        <v>1396</v>
      </c>
      <c r="C112" s="70" t="s">
        <v>1447</v>
      </c>
      <c r="D112" s="70" t="s">
        <v>1448</v>
      </c>
      <c r="E112" s="70" t="s">
        <v>1488</v>
      </c>
      <c r="F112" s="70" t="s">
        <v>74</v>
      </c>
      <c r="G112" s="70" t="s">
        <v>75</v>
      </c>
      <c r="H112" s="70" t="s">
        <v>288</v>
      </c>
      <c r="I112" s="71" t="s">
        <v>2057</v>
      </c>
      <c r="J112" s="71" t="s">
        <v>1489</v>
      </c>
      <c r="K112" s="77">
        <v>14</v>
      </c>
      <c r="L112" s="71" t="s">
        <v>1491</v>
      </c>
      <c r="M112" s="73" t="s">
        <v>1492</v>
      </c>
      <c r="N112" s="88">
        <v>0</v>
      </c>
      <c r="O112" s="77">
        <v>14</v>
      </c>
      <c r="P112" s="77">
        <v>14</v>
      </c>
      <c r="Q112" s="77">
        <v>14</v>
      </c>
      <c r="R112" s="173">
        <f>SUM(N112:Q112)</f>
        <v>42</v>
      </c>
      <c r="S112" s="82">
        <v>0</v>
      </c>
      <c r="T112" s="24">
        <v>0</v>
      </c>
      <c r="U112" s="31" t="s">
        <v>3301</v>
      </c>
      <c r="V112" s="131" t="s">
        <v>3290</v>
      </c>
    </row>
    <row r="113" spans="1:22" ht="23.45" customHeight="1" x14ac:dyDescent="0.25">
      <c r="A113" s="5">
        <v>87</v>
      </c>
      <c r="B113" s="4" t="s">
        <v>1396</v>
      </c>
      <c r="C113" s="70" t="s">
        <v>1501</v>
      </c>
      <c r="D113" s="70" t="s">
        <v>1502</v>
      </c>
      <c r="E113" s="70" t="s">
        <v>1503</v>
      </c>
      <c r="F113" s="70" t="s">
        <v>74</v>
      </c>
      <c r="G113" s="70" t="s">
        <v>75</v>
      </c>
      <c r="H113" s="70" t="s">
        <v>288</v>
      </c>
      <c r="I113" s="71" t="s">
        <v>2057</v>
      </c>
      <c r="J113" s="71" t="s">
        <v>1504</v>
      </c>
      <c r="K113" s="77">
        <v>0</v>
      </c>
      <c r="L113" s="71" t="s">
        <v>1506</v>
      </c>
      <c r="M113" s="73" t="s">
        <v>1507</v>
      </c>
      <c r="N113" s="88">
        <v>0</v>
      </c>
      <c r="O113" s="171">
        <v>13200</v>
      </c>
      <c r="P113" s="171">
        <v>13200</v>
      </c>
      <c r="Q113" s="171">
        <v>13200</v>
      </c>
      <c r="R113" s="173">
        <f>SUM(N113:Q113)</f>
        <v>39600</v>
      </c>
      <c r="S113" s="82" t="s">
        <v>183</v>
      </c>
      <c r="T113" s="24" t="s">
        <v>183</v>
      </c>
      <c r="U113" s="24" t="s">
        <v>183</v>
      </c>
      <c r="V113" s="131" t="s">
        <v>3290</v>
      </c>
    </row>
    <row r="114" spans="1:22" ht="23.45" customHeight="1" x14ac:dyDescent="0.25">
      <c r="A114" s="5">
        <v>88</v>
      </c>
      <c r="B114" s="4" t="s">
        <v>1396</v>
      </c>
      <c r="C114" s="70" t="s">
        <v>1501</v>
      </c>
      <c r="D114" s="70" t="s">
        <v>1502</v>
      </c>
      <c r="E114" s="70" t="s">
        <v>1503</v>
      </c>
      <c r="F114" s="70" t="s">
        <v>74</v>
      </c>
      <c r="G114" s="70" t="s">
        <v>75</v>
      </c>
      <c r="H114" s="70" t="s">
        <v>288</v>
      </c>
      <c r="I114" s="71" t="s">
        <v>794</v>
      </c>
      <c r="J114" s="71" t="s">
        <v>1516</v>
      </c>
      <c r="K114" s="77">
        <v>0</v>
      </c>
      <c r="L114" s="71" t="s">
        <v>1517</v>
      </c>
      <c r="M114" s="153" t="s">
        <v>1518</v>
      </c>
      <c r="N114" s="88">
        <v>0</v>
      </c>
      <c r="O114" s="77">
        <v>40</v>
      </c>
      <c r="P114" s="77">
        <v>40</v>
      </c>
      <c r="Q114" s="77">
        <v>40</v>
      </c>
      <c r="R114" s="173">
        <v>40</v>
      </c>
      <c r="S114" s="82" t="s">
        <v>183</v>
      </c>
      <c r="T114" s="24" t="s">
        <v>183</v>
      </c>
      <c r="U114" s="24" t="s">
        <v>183</v>
      </c>
      <c r="V114" s="131" t="s">
        <v>3290</v>
      </c>
    </row>
    <row r="115" spans="1:22" ht="23.45" customHeight="1" x14ac:dyDescent="0.25">
      <c r="A115" s="5">
        <v>89</v>
      </c>
      <c r="B115" s="4" t="s">
        <v>1396</v>
      </c>
      <c r="C115" s="70" t="s">
        <v>100</v>
      </c>
      <c r="D115" s="70" t="s">
        <v>248</v>
      </c>
      <c r="E115" s="70" t="s">
        <v>249</v>
      </c>
      <c r="F115" s="70" t="s">
        <v>1400</v>
      </c>
      <c r="G115" s="70" t="s">
        <v>75</v>
      </c>
      <c r="H115" s="70" t="s">
        <v>288</v>
      </c>
      <c r="I115" s="71" t="s">
        <v>2057</v>
      </c>
      <c r="J115" s="71" t="s">
        <v>1528</v>
      </c>
      <c r="K115" s="72">
        <v>1</v>
      </c>
      <c r="L115" s="70" t="s">
        <v>1530</v>
      </c>
      <c r="M115" s="73" t="s">
        <v>1531</v>
      </c>
      <c r="N115" s="76">
        <v>1</v>
      </c>
      <c r="O115" s="72">
        <v>1</v>
      </c>
      <c r="P115" s="72">
        <v>1</v>
      </c>
      <c r="Q115" s="72">
        <v>1</v>
      </c>
      <c r="R115" s="79">
        <v>4</v>
      </c>
      <c r="S115" s="82">
        <v>0</v>
      </c>
      <c r="T115" s="24">
        <v>0</v>
      </c>
      <c r="U115" s="31" t="s">
        <v>3302</v>
      </c>
      <c r="V115" s="131" t="s">
        <v>3300</v>
      </c>
    </row>
    <row r="116" spans="1:22" ht="23.45" customHeight="1" x14ac:dyDescent="0.25">
      <c r="A116" s="5">
        <v>90</v>
      </c>
      <c r="B116" s="4" t="s">
        <v>1396</v>
      </c>
      <c r="C116" s="70" t="s">
        <v>1264</v>
      </c>
      <c r="D116" s="70" t="s">
        <v>1540</v>
      </c>
      <c r="E116" s="70" t="s">
        <v>1541</v>
      </c>
      <c r="F116" s="70" t="s">
        <v>1400</v>
      </c>
      <c r="G116" s="70" t="s">
        <v>75</v>
      </c>
      <c r="H116" s="70" t="s">
        <v>288</v>
      </c>
      <c r="I116" s="71" t="s">
        <v>2057</v>
      </c>
      <c r="J116" s="71" t="s">
        <v>1542</v>
      </c>
      <c r="K116" s="72">
        <v>1</v>
      </c>
      <c r="L116" s="71" t="s">
        <v>1544</v>
      </c>
      <c r="M116" s="73" t="s">
        <v>1531</v>
      </c>
      <c r="N116" s="76">
        <v>1</v>
      </c>
      <c r="O116" s="72">
        <v>1</v>
      </c>
      <c r="P116" s="72">
        <v>1</v>
      </c>
      <c r="Q116" s="72">
        <v>1</v>
      </c>
      <c r="R116" s="79">
        <v>4</v>
      </c>
      <c r="S116" s="82">
        <v>0</v>
      </c>
      <c r="T116" s="24">
        <v>0</v>
      </c>
      <c r="U116" s="31" t="s">
        <v>3303</v>
      </c>
      <c r="V116" s="131" t="s">
        <v>3300</v>
      </c>
    </row>
    <row r="117" spans="1:22" ht="23.45" customHeight="1" x14ac:dyDescent="0.25">
      <c r="A117" s="5">
        <v>91</v>
      </c>
      <c r="B117" s="4" t="s">
        <v>1396</v>
      </c>
      <c r="C117" s="70" t="s">
        <v>100</v>
      </c>
      <c r="D117" s="70" t="s">
        <v>248</v>
      </c>
      <c r="E117" s="70" t="s">
        <v>249</v>
      </c>
      <c r="F117" s="70" t="s">
        <v>1400</v>
      </c>
      <c r="G117" s="70" t="s">
        <v>75</v>
      </c>
      <c r="H117" s="70" t="s">
        <v>288</v>
      </c>
      <c r="I117" s="71" t="s">
        <v>2057</v>
      </c>
      <c r="J117" s="71" t="s">
        <v>1552</v>
      </c>
      <c r="K117" s="72">
        <v>0</v>
      </c>
      <c r="L117" s="71" t="s">
        <v>1554</v>
      </c>
      <c r="M117" s="73" t="s">
        <v>1555</v>
      </c>
      <c r="N117" s="76">
        <v>0</v>
      </c>
      <c r="O117" s="72">
        <v>2</v>
      </c>
      <c r="P117" s="72">
        <v>1</v>
      </c>
      <c r="Q117" s="72">
        <v>0</v>
      </c>
      <c r="R117" s="79">
        <f>+N117+O117+P117+Q117</f>
        <v>3</v>
      </c>
      <c r="S117" s="82" t="s">
        <v>183</v>
      </c>
      <c r="T117" s="24" t="s">
        <v>183</v>
      </c>
      <c r="U117" s="24" t="s">
        <v>183</v>
      </c>
      <c r="V117" s="31" t="s">
        <v>2785</v>
      </c>
    </row>
    <row r="118" spans="1:22" ht="23.45" customHeight="1" x14ac:dyDescent="0.25">
      <c r="A118" s="5">
        <v>92</v>
      </c>
      <c r="B118" s="4" t="s">
        <v>1396</v>
      </c>
      <c r="C118" s="70" t="s">
        <v>1264</v>
      </c>
      <c r="D118" s="70" t="s">
        <v>1564</v>
      </c>
      <c r="E118" s="70" t="s">
        <v>1565</v>
      </c>
      <c r="F118" s="70" t="s">
        <v>1566</v>
      </c>
      <c r="G118" s="70" t="s">
        <v>777</v>
      </c>
      <c r="H118" s="70" t="s">
        <v>778</v>
      </c>
      <c r="I118" s="71" t="s">
        <v>2057</v>
      </c>
      <c r="J118" s="71" t="s">
        <v>2790</v>
      </c>
      <c r="K118" s="77">
        <v>0</v>
      </c>
      <c r="L118" s="72" t="s">
        <v>1569</v>
      </c>
      <c r="M118" s="73" t="s">
        <v>1570</v>
      </c>
      <c r="N118" s="88">
        <v>0</v>
      </c>
      <c r="O118" s="77">
        <v>0</v>
      </c>
      <c r="P118" s="77">
        <v>0.5</v>
      </c>
      <c r="Q118" s="77">
        <v>0.5</v>
      </c>
      <c r="R118" s="78">
        <v>1</v>
      </c>
      <c r="S118" s="82" t="s">
        <v>183</v>
      </c>
      <c r="T118" s="24" t="s">
        <v>183</v>
      </c>
      <c r="U118" s="24" t="s">
        <v>183</v>
      </c>
      <c r="V118" s="31" t="s">
        <v>2785</v>
      </c>
    </row>
    <row r="119" spans="1:22" ht="23.45" customHeight="1" x14ac:dyDescent="0.25">
      <c r="A119" s="5">
        <v>93</v>
      </c>
      <c r="B119" s="4" t="s">
        <v>1579</v>
      </c>
      <c r="C119" s="70" t="s">
        <v>100</v>
      </c>
      <c r="D119" s="70" t="s">
        <v>72</v>
      </c>
      <c r="E119" s="70" t="s">
        <v>73</v>
      </c>
      <c r="F119" s="70" t="s">
        <v>74</v>
      </c>
      <c r="G119" s="70" t="s">
        <v>75</v>
      </c>
      <c r="H119" s="70" t="s">
        <v>226</v>
      </c>
      <c r="I119" s="71" t="s">
        <v>1112</v>
      </c>
      <c r="J119" s="71" t="s">
        <v>1581</v>
      </c>
      <c r="K119" s="77">
        <v>0</v>
      </c>
      <c r="L119" s="70" t="s">
        <v>1583</v>
      </c>
      <c r="M119" s="73" t="s">
        <v>1584</v>
      </c>
      <c r="N119" s="112">
        <v>1</v>
      </c>
      <c r="O119" s="91">
        <v>1</v>
      </c>
      <c r="P119" s="91">
        <v>1</v>
      </c>
      <c r="Q119" s="91">
        <v>1</v>
      </c>
      <c r="R119" s="92">
        <v>1</v>
      </c>
      <c r="S119" s="117">
        <v>0.25</v>
      </c>
      <c r="T119" s="28">
        <v>0.3</v>
      </c>
      <c r="U119" s="31" t="s">
        <v>3304</v>
      </c>
      <c r="V119" s="31" t="s">
        <v>3305</v>
      </c>
    </row>
    <row r="120" spans="1:22" ht="23.45" customHeight="1" x14ac:dyDescent="0.25">
      <c r="A120" s="5">
        <v>94</v>
      </c>
      <c r="B120" s="58" t="s">
        <v>1594</v>
      </c>
      <c r="C120" s="70" t="s">
        <v>71</v>
      </c>
      <c r="D120" s="174" t="s">
        <v>72</v>
      </c>
      <c r="E120" s="174" t="s">
        <v>73</v>
      </c>
      <c r="F120" s="70" t="s">
        <v>74</v>
      </c>
      <c r="G120" s="58" t="s">
        <v>75</v>
      </c>
      <c r="H120" s="58" t="s">
        <v>101</v>
      </c>
      <c r="I120" s="58" t="s">
        <v>794</v>
      </c>
      <c r="J120" s="175" t="s">
        <v>1596</v>
      </c>
      <c r="K120" s="91">
        <v>0</v>
      </c>
      <c r="L120" s="58" t="s">
        <v>2807</v>
      </c>
      <c r="M120" s="138" t="s">
        <v>2808</v>
      </c>
      <c r="N120" s="112">
        <v>0</v>
      </c>
      <c r="O120" s="91">
        <v>0.2</v>
      </c>
      <c r="P120" s="91">
        <v>0.4</v>
      </c>
      <c r="Q120" s="91">
        <v>0.4</v>
      </c>
      <c r="R120" s="61">
        <f>+N120+O120+P120+Q120</f>
        <v>1</v>
      </c>
      <c r="S120" s="82" t="s">
        <v>183</v>
      </c>
      <c r="T120" s="24" t="s">
        <v>183</v>
      </c>
      <c r="U120" s="24" t="s">
        <v>183</v>
      </c>
      <c r="V120" s="24" t="s">
        <v>183</v>
      </c>
    </row>
    <row r="121" spans="1:22" ht="23.45" customHeight="1" x14ac:dyDescent="0.25">
      <c r="A121" s="5">
        <v>95</v>
      </c>
      <c r="B121" s="59" t="s">
        <v>1612</v>
      </c>
      <c r="C121" s="176"/>
      <c r="D121" s="176"/>
      <c r="E121" s="176"/>
      <c r="F121" s="176"/>
      <c r="G121" s="176"/>
      <c r="H121" s="176"/>
      <c r="I121" s="176"/>
      <c r="J121" s="11" t="s">
        <v>1616</v>
      </c>
      <c r="K121" s="176"/>
      <c r="L121" s="176"/>
      <c r="M121" s="177"/>
      <c r="N121" s="178"/>
      <c r="O121" s="179"/>
      <c r="P121" s="179"/>
      <c r="Q121" s="179"/>
      <c r="R121" s="180"/>
      <c r="S121" s="181"/>
      <c r="T121" s="176"/>
      <c r="U121" s="176"/>
      <c r="V121" s="176"/>
    </row>
    <row r="122" spans="1:22" ht="23.45" customHeight="1" x14ac:dyDescent="0.25">
      <c r="A122" s="5">
        <v>96</v>
      </c>
      <c r="B122" s="59" t="s">
        <v>1612</v>
      </c>
      <c r="C122" s="176"/>
      <c r="D122" s="176"/>
      <c r="E122" s="176"/>
      <c r="F122" s="176"/>
      <c r="G122" s="176"/>
      <c r="H122" s="176"/>
      <c r="I122" s="176"/>
      <c r="J122" s="11" t="s">
        <v>1628</v>
      </c>
      <c r="K122" s="176"/>
      <c r="L122" s="176"/>
      <c r="M122" s="177"/>
      <c r="N122" s="178"/>
      <c r="O122" s="179"/>
      <c r="P122" s="179"/>
      <c r="Q122" s="179"/>
      <c r="R122" s="180"/>
      <c r="S122" s="181"/>
      <c r="T122" s="176"/>
      <c r="U122" s="176"/>
      <c r="V122" s="176"/>
    </row>
    <row r="123" spans="1:22" ht="23.45" customHeight="1" x14ac:dyDescent="0.25">
      <c r="A123" s="5">
        <v>97</v>
      </c>
      <c r="B123" s="4" t="s">
        <v>1640</v>
      </c>
      <c r="C123" s="70" t="s">
        <v>100</v>
      </c>
      <c r="D123" s="70" t="s">
        <v>72</v>
      </c>
      <c r="E123" s="70" t="s">
        <v>73</v>
      </c>
      <c r="F123" s="70" t="s">
        <v>74</v>
      </c>
      <c r="G123" s="70" t="s">
        <v>75</v>
      </c>
      <c r="H123" s="70" t="s">
        <v>101</v>
      </c>
      <c r="I123" s="71" t="s">
        <v>794</v>
      </c>
      <c r="J123" s="26" t="s">
        <v>1642</v>
      </c>
      <c r="K123" s="182">
        <v>0</v>
      </c>
      <c r="L123" s="7" t="s">
        <v>1644</v>
      </c>
      <c r="M123" s="183" t="s">
        <v>1645</v>
      </c>
      <c r="N123" s="9">
        <v>1</v>
      </c>
      <c r="O123" s="8">
        <v>1</v>
      </c>
      <c r="P123" s="8">
        <v>1</v>
      </c>
      <c r="Q123" s="8">
        <v>1</v>
      </c>
      <c r="R123" s="61">
        <v>1</v>
      </c>
      <c r="S123" s="117">
        <v>1</v>
      </c>
      <c r="T123" s="28">
        <v>1</v>
      </c>
      <c r="U123" s="26" t="s">
        <v>3306</v>
      </c>
      <c r="V123" s="20" t="s">
        <v>3307</v>
      </c>
    </row>
    <row r="124" spans="1:22" ht="23.45" customHeight="1" x14ac:dyDescent="0.25">
      <c r="A124" s="5">
        <v>98</v>
      </c>
      <c r="B124" s="58" t="s">
        <v>1657</v>
      </c>
      <c r="C124" s="70" t="s">
        <v>1658</v>
      </c>
      <c r="D124" s="70" t="s">
        <v>1540</v>
      </c>
      <c r="E124" s="70" t="s">
        <v>1541</v>
      </c>
      <c r="F124" s="70" t="s">
        <v>1400</v>
      </c>
      <c r="G124" s="70" t="s">
        <v>75</v>
      </c>
      <c r="H124" s="70" t="s">
        <v>288</v>
      </c>
      <c r="I124" s="70" t="s">
        <v>794</v>
      </c>
      <c r="J124" s="23" t="s">
        <v>1659</v>
      </c>
      <c r="K124" s="72">
        <v>0</v>
      </c>
      <c r="L124" s="71" t="s">
        <v>3308</v>
      </c>
      <c r="M124" s="60" t="s">
        <v>2828</v>
      </c>
      <c r="N124" s="74">
        <v>0.1</v>
      </c>
      <c r="O124" s="97">
        <v>0.3</v>
      </c>
      <c r="P124" s="97">
        <v>0.3</v>
      </c>
      <c r="Q124" s="97">
        <v>0.3</v>
      </c>
      <c r="R124" s="75">
        <v>1</v>
      </c>
      <c r="S124" s="62">
        <v>0.05</v>
      </c>
      <c r="T124" s="63">
        <v>0.5</v>
      </c>
      <c r="U124" s="64" t="s">
        <v>3309</v>
      </c>
      <c r="V124" s="64" t="s">
        <v>3310</v>
      </c>
    </row>
    <row r="125" spans="1:22" ht="23.45" customHeight="1" x14ac:dyDescent="0.25">
      <c r="A125" s="5">
        <v>99</v>
      </c>
      <c r="B125" s="58" t="s">
        <v>1657</v>
      </c>
      <c r="C125" s="70" t="s">
        <v>1672</v>
      </c>
      <c r="D125" s="70" t="s">
        <v>1673</v>
      </c>
      <c r="E125" s="70" t="s">
        <v>1674</v>
      </c>
      <c r="F125" s="70" t="s">
        <v>1675</v>
      </c>
      <c r="G125" s="70" t="s">
        <v>75</v>
      </c>
      <c r="H125" s="70" t="s">
        <v>101</v>
      </c>
      <c r="I125" s="70" t="s">
        <v>794</v>
      </c>
      <c r="J125" s="23" t="s">
        <v>1676</v>
      </c>
      <c r="K125" s="72">
        <v>0</v>
      </c>
      <c r="L125" s="71" t="s">
        <v>2850</v>
      </c>
      <c r="M125" s="73" t="s">
        <v>2850</v>
      </c>
      <c r="N125" s="184">
        <v>1</v>
      </c>
      <c r="O125" s="185">
        <v>0.2</v>
      </c>
      <c r="P125" s="185">
        <v>0.3</v>
      </c>
      <c r="Q125" s="185">
        <v>0.4</v>
      </c>
      <c r="R125" s="186">
        <v>1</v>
      </c>
      <c r="S125" s="67">
        <v>0</v>
      </c>
      <c r="T125" s="68">
        <v>0</v>
      </c>
      <c r="U125" s="64" t="s">
        <v>3311</v>
      </c>
      <c r="V125" s="187" t="s">
        <v>3312</v>
      </c>
    </row>
    <row r="126" spans="1:22" ht="23.45" customHeight="1" x14ac:dyDescent="0.25">
      <c r="A126" s="5">
        <v>99.1</v>
      </c>
      <c r="B126" s="58" t="s">
        <v>1657</v>
      </c>
      <c r="C126" s="71" t="s">
        <v>1672</v>
      </c>
      <c r="D126" s="71" t="s">
        <v>1673</v>
      </c>
      <c r="E126" s="71" t="s">
        <v>1674</v>
      </c>
      <c r="F126" s="71" t="s">
        <v>1675</v>
      </c>
      <c r="G126" s="71" t="s">
        <v>75</v>
      </c>
      <c r="H126" s="71" t="s">
        <v>101</v>
      </c>
      <c r="I126" s="71" t="s">
        <v>794</v>
      </c>
      <c r="J126" s="23" t="s">
        <v>1676</v>
      </c>
      <c r="K126" s="72">
        <v>0</v>
      </c>
      <c r="L126" s="71" t="s">
        <v>2861</v>
      </c>
      <c r="M126" s="73" t="s">
        <v>2862</v>
      </c>
      <c r="N126" s="74">
        <v>0</v>
      </c>
      <c r="O126" s="97">
        <v>0.5</v>
      </c>
      <c r="P126" s="97">
        <v>0.5</v>
      </c>
      <c r="Q126" s="97">
        <v>0</v>
      </c>
      <c r="R126" s="75">
        <v>1</v>
      </c>
      <c r="S126" s="188" t="s">
        <v>183</v>
      </c>
      <c r="T126" s="189" t="s">
        <v>183</v>
      </c>
      <c r="U126" s="64" t="s">
        <v>3311</v>
      </c>
      <c r="V126" s="64" t="s">
        <v>3313</v>
      </c>
    </row>
    <row r="127" spans="1:22" ht="23.45" customHeight="1" x14ac:dyDescent="0.25">
      <c r="A127" s="5">
        <v>100</v>
      </c>
      <c r="B127" s="58" t="s">
        <v>1657</v>
      </c>
      <c r="C127" s="71" t="s">
        <v>100</v>
      </c>
      <c r="D127" s="71" t="s">
        <v>72</v>
      </c>
      <c r="E127" s="71" t="s">
        <v>73</v>
      </c>
      <c r="F127" s="71" t="s">
        <v>74</v>
      </c>
      <c r="G127" s="71" t="s">
        <v>118</v>
      </c>
      <c r="H127" s="71" t="s">
        <v>119</v>
      </c>
      <c r="I127" s="71" t="s">
        <v>137</v>
      </c>
      <c r="J127" s="71" t="s">
        <v>1690</v>
      </c>
      <c r="K127" s="190">
        <v>0.19689999999999999</v>
      </c>
      <c r="L127" s="71" t="s">
        <v>1692</v>
      </c>
      <c r="M127" s="73" t="s">
        <v>2881</v>
      </c>
      <c r="N127" s="191">
        <v>0.2074</v>
      </c>
      <c r="O127" s="192">
        <v>0.20799999999999999</v>
      </c>
      <c r="P127" s="192">
        <v>0.20899999999999999</v>
      </c>
      <c r="Q127" s="97">
        <v>0.21</v>
      </c>
      <c r="R127" s="75">
        <v>0.21</v>
      </c>
      <c r="S127" s="193">
        <v>0.20699999999999999</v>
      </c>
      <c r="T127" s="63">
        <v>1</v>
      </c>
      <c r="U127" s="64" t="s">
        <v>3314</v>
      </c>
      <c r="V127" s="64" t="s">
        <v>3315</v>
      </c>
    </row>
    <row r="128" spans="1:22" ht="23.45" customHeight="1" x14ac:dyDescent="0.25">
      <c r="A128" s="5">
        <v>100.1</v>
      </c>
      <c r="B128" s="58" t="s">
        <v>1657</v>
      </c>
      <c r="C128" s="71" t="s">
        <v>100</v>
      </c>
      <c r="D128" s="71" t="s">
        <v>72</v>
      </c>
      <c r="E128" s="71" t="s">
        <v>73</v>
      </c>
      <c r="F128" s="71" t="s">
        <v>74</v>
      </c>
      <c r="G128" s="71" t="s">
        <v>118</v>
      </c>
      <c r="H128" s="71" t="s">
        <v>119</v>
      </c>
      <c r="I128" s="71" t="s">
        <v>137</v>
      </c>
      <c r="J128" s="71" t="s">
        <v>1690</v>
      </c>
      <c r="K128" s="97">
        <f>17/18</f>
        <v>0.94444444444444442</v>
      </c>
      <c r="L128" s="71" t="s">
        <v>2892</v>
      </c>
      <c r="M128" s="73" t="s">
        <v>2893</v>
      </c>
      <c r="N128" s="74" t="s">
        <v>2894</v>
      </c>
      <c r="O128" s="97" t="s">
        <v>2895</v>
      </c>
      <c r="P128" s="97" t="s">
        <v>2896</v>
      </c>
      <c r="Q128" s="97">
        <v>1</v>
      </c>
      <c r="R128" s="75">
        <v>1</v>
      </c>
      <c r="S128" s="62">
        <v>0.77</v>
      </c>
      <c r="T128" s="63">
        <v>0.80200000000000005</v>
      </c>
      <c r="U128" s="64" t="s">
        <v>3316</v>
      </c>
      <c r="V128" s="64" t="s">
        <v>3317</v>
      </c>
    </row>
    <row r="129" spans="1:22" ht="23.45" customHeight="1" x14ac:dyDescent="0.25">
      <c r="A129" s="5">
        <v>101</v>
      </c>
      <c r="B129" s="58" t="s">
        <v>1657</v>
      </c>
      <c r="C129" s="71" t="s">
        <v>100</v>
      </c>
      <c r="D129" s="71" t="s">
        <v>72</v>
      </c>
      <c r="E129" s="71" t="s">
        <v>73</v>
      </c>
      <c r="F129" s="71" t="s">
        <v>74</v>
      </c>
      <c r="G129" s="71" t="s">
        <v>75</v>
      </c>
      <c r="H129" s="71" t="s">
        <v>288</v>
      </c>
      <c r="I129" s="71" t="s">
        <v>2057</v>
      </c>
      <c r="J129" s="71" t="s">
        <v>2907</v>
      </c>
      <c r="K129" s="72">
        <v>0</v>
      </c>
      <c r="L129" s="71" t="s">
        <v>3318</v>
      </c>
      <c r="M129" s="73" t="s">
        <v>2909</v>
      </c>
      <c r="N129" s="76">
        <v>1</v>
      </c>
      <c r="O129" s="72">
        <v>1</v>
      </c>
      <c r="P129" s="72">
        <v>2</v>
      </c>
      <c r="Q129" s="72">
        <v>0</v>
      </c>
      <c r="R129" s="79">
        <v>4</v>
      </c>
      <c r="S129" s="67">
        <v>1</v>
      </c>
      <c r="T129" s="63">
        <v>1</v>
      </c>
      <c r="U129" s="64" t="s">
        <v>3319</v>
      </c>
      <c r="V129" s="64" t="s">
        <v>3320</v>
      </c>
    </row>
    <row r="130" spans="1:22" ht="23.45" customHeight="1" x14ac:dyDescent="0.25">
      <c r="A130" s="5">
        <v>102</v>
      </c>
      <c r="B130" s="58" t="s">
        <v>1657</v>
      </c>
      <c r="C130" s="71" t="s">
        <v>100</v>
      </c>
      <c r="D130" s="71" t="s">
        <v>72</v>
      </c>
      <c r="E130" s="71" t="s">
        <v>73</v>
      </c>
      <c r="F130" s="71" t="s">
        <v>74</v>
      </c>
      <c r="G130" s="71" t="s">
        <v>819</v>
      </c>
      <c r="H130" s="71" t="s">
        <v>820</v>
      </c>
      <c r="I130" s="71" t="s">
        <v>794</v>
      </c>
      <c r="J130" s="70" t="s">
        <v>1725</v>
      </c>
      <c r="K130" s="72">
        <v>1.3</v>
      </c>
      <c r="L130" s="71" t="s">
        <v>2918</v>
      </c>
      <c r="M130" s="73" t="s">
        <v>2919</v>
      </c>
      <c r="N130" s="76">
        <v>0</v>
      </c>
      <c r="O130" s="72">
        <v>1.5</v>
      </c>
      <c r="P130" s="72">
        <v>2</v>
      </c>
      <c r="Q130" s="72">
        <v>3</v>
      </c>
      <c r="R130" s="79">
        <v>3</v>
      </c>
      <c r="S130" s="67">
        <v>1.01</v>
      </c>
      <c r="T130" s="63">
        <v>1</v>
      </c>
      <c r="U130" s="64" t="s">
        <v>3321</v>
      </c>
      <c r="V130" s="64" t="s">
        <v>3322</v>
      </c>
    </row>
    <row r="131" spans="1:22" ht="23.45" customHeight="1" x14ac:dyDescent="0.25">
      <c r="A131" s="5">
        <v>103</v>
      </c>
      <c r="B131" s="58" t="s">
        <v>1657</v>
      </c>
      <c r="C131" s="71" t="s">
        <v>71</v>
      </c>
      <c r="D131" s="71" t="s">
        <v>72</v>
      </c>
      <c r="E131" s="71" t="s">
        <v>73</v>
      </c>
      <c r="F131" s="71" t="s">
        <v>74</v>
      </c>
      <c r="G131" s="71" t="s">
        <v>75</v>
      </c>
      <c r="H131" s="71" t="s">
        <v>288</v>
      </c>
      <c r="I131" s="71" t="s">
        <v>2057</v>
      </c>
      <c r="J131" s="71" t="s">
        <v>1739</v>
      </c>
      <c r="K131" s="97">
        <v>0.72</v>
      </c>
      <c r="L131" s="71" t="s">
        <v>2933</v>
      </c>
      <c r="M131" s="73" t="s">
        <v>2934</v>
      </c>
      <c r="N131" s="74">
        <v>0.72</v>
      </c>
      <c r="O131" s="97">
        <v>0.73</v>
      </c>
      <c r="P131" s="97">
        <v>0.74</v>
      </c>
      <c r="Q131" s="97">
        <v>0.75</v>
      </c>
      <c r="R131" s="75">
        <v>0.75</v>
      </c>
      <c r="S131" s="62">
        <v>0.73</v>
      </c>
      <c r="T131" s="63">
        <v>1.01</v>
      </c>
      <c r="U131" s="64" t="s">
        <v>3323</v>
      </c>
      <c r="V131" s="64" t="s">
        <v>3324</v>
      </c>
    </row>
    <row r="132" spans="1:22" ht="23.45" customHeight="1" x14ac:dyDescent="0.25">
      <c r="A132" s="5">
        <v>103.1</v>
      </c>
      <c r="B132" s="58" t="s">
        <v>1657</v>
      </c>
      <c r="C132" s="71" t="s">
        <v>71</v>
      </c>
      <c r="D132" s="71" t="s">
        <v>72</v>
      </c>
      <c r="E132" s="71" t="s">
        <v>73</v>
      </c>
      <c r="F132" s="71" t="s">
        <v>74</v>
      </c>
      <c r="G132" s="71" t="s">
        <v>75</v>
      </c>
      <c r="H132" s="71" t="s">
        <v>288</v>
      </c>
      <c r="I132" s="71" t="s">
        <v>2057</v>
      </c>
      <c r="J132" s="71" t="s">
        <v>1739</v>
      </c>
      <c r="K132" s="190">
        <v>1.7000000000000001E-2</v>
      </c>
      <c r="L132" s="71" t="s">
        <v>2943</v>
      </c>
      <c r="M132" s="73" t="s">
        <v>2944</v>
      </c>
      <c r="N132" s="191">
        <v>1.6E-2</v>
      </c>
      <c r="O132" s="192">
        <v>1.4E-2</v>
      </c>
      <c r="P132" s="192">
        <v>1.2E-2</v>
      </c>
      <c r="Q132" s="97">
        <v>0.01</v>
      </c>
      <c r="R132" s="75">
        <v>0.01</v>
      </c>
      <c r="S132" s="193">
        <v>1.6E-2</v>
      </c>
      <c r="T132" s="63">
        <v>1</v>
      </c>
      <c r="U132" s="64" t="s">
        <v>3325</v>
      </c>
      <c r="V132" s="64" t="s">
        <v>3326</v>
      </c>
    </row>
    <row r="133" spans="1:22" ht="23.45" customHeight="1" x14ac:dyDescent="0.25">
      <c r="A133" s="5">
        <v>103.2</v>
      </c>
      <c r="B133" s="58" t="s">
        <v>1657</v>
      </c>
      <c r="C133" s="71" t="s">
        <v>100</v>
      </c>
      <c r="D133" s="71" t="s">
        <v>72</v>
      </c>
      <c r="E133" s="71" t="s">
        <v>73</v>
      </c>
      <c r="F133" s="71" t="s">
        <v>74</v>
      </c>
      <c r="G133" s="71" t="s">
        <v>75</v>
      </c>
      <c r="H133" s="71" t="s">
        <v>288</v>
      </c>
      <c r="I133" s="71" t="s">
        <v>2057</v>
      </c>
      <c r="J133" s="71" t="s">
        <v>1739</v>
      </c>
      <c r="K133" s="72">
        <v>0</v>
      </c>
      <c r="L133" s="26" t="s">
        <v>2962</v>
      </c>
      <c r="M133" s="60" t="s">
        <v>2963</v>
      </c>
      <c r="N133" s="35">
        <v>1</v>
      </c>
      <c r="O133" s="21">
        <v>1</v>
      </c>
      <c r="P133" s="21">
        <v>1</v>
      </c>
      <c r="Q133" s="21">
        <v>1</v>
      </c>
      <c r="R133" s="80">
        <v>4</v>
      </c>
      <c r="S133" s="67">
        <v>0</v>
      </c>
      <c r="T133" s="68">
        <v>0</v>
      </c>
      <c r="U133" s="64" t="s">
        <v>3327</v>
      </c>
      <c r="V133" s="64" t="s">
        <v>3328</v>
      </c>
    </row>
    <row r="134" spans="1:22" ht="23.45" customHeight="1" x14ac:dyDescent="0.25">
      <c r="A134" s="5">
        <v>104</v>
      </c>
      <c r="B134" s="58" t="s">
        <v>1775</v>
      </c>
      <c r="C134" s="71" t="s">
        <v>100</v>
      </c>
      <c r="D134" s="71" t="s">
        <v>72</v>
      </c>
      <c r="E134" s="71" t="s">
        <v>73</v>
      </c>
      <c r="F134" s="71" t="s">
        <v>74</v>
      </c>
      <c r="G134" s="71" t="s">
        <v>118</v>
      </c>
      <c r="H134" s="71" t="s">
        <v>544</v>
      </c>
      <c r="I134" s="71" t="s">
        <v>2057</v>
      </c>
      <c r="J134" s="71" t="s">
        <v>1776</v>
      </c>
      <c r="K134" s="20">
        <v>0.94</v>
      </c>
      <c r="L134" s="71" t="s">
        <v>1778</v>
      </c>
      <c r="M134" s="73" t="s">
        <v>1779</v>
      </c>
      <c r="N134" s="74">
        <v>0.94</v>
      </c>
      <c r="O134" s="97">
        <v>0.96</v>
      </c>
      <c r="P134" s="97">
        <v>0.98</v>
      </c>
      <c r="Q134" s="97">
        <v>1</v>
      </c>
      <c r="R134" s="75">
        <v>1</v>
      </c>
      <c r="S134" s="67">
        <v>0</v>
      </c>
      <c r="T134" s="68">
        <v>0</v>
      </c>
      <c r="U134" s="194"/>
      <c r="V134" s="64" t="s">
        <v>3329</v>
      </c>
    </row>
    <row r="135" spans="1:22" ht="23.45" customHeight="1" x14ac:dyDescent="0.25">
      <c r="A135" s="5">
        <v>104.1</v>
      </c>
      <c r="B135" s="58" t="s">
        <v>1775</v>
      </c>
      <c r="C135" s="71" t="s">
        <v>100</v>
      </c>
      <c r="D135" s="71" t="s">
        <v>72</v>
      </c>
      <c r="E135" s="71" t="s">
        <v>73</v>
      </c>
      <c r="F135" s="71" t="s">
        <v>74</v>
      </c>
      <c r="G135" s="71" t="s">
        <v>118</v>
      </c>
      <c r="H135" s="71" t="s">
        <v>544</v>
      </c>
      <c r="I135" s="71" t="s">
        <v>2057</v>
      </c>
      <c r="J135" s="71" t="s">
        <v>1776</v>
      </c>
      <c r="K135" s="21">
        <v>6</v>
      </c>
      <c r="L135" s="71" t="s">
        <v>1793</v>
      </c>
      <c r="M135" s="73" t="s">
        <v>1794</v>
      </c>
      <c r="N135" s="76">
        <v>9</v>
      </c>
      <c r="O135" s="72">
        <v>9</v>
      </c>
      <c r="P135" s="72">
        <v>9</v>
      </c>
      <c r="Q135" s="72">
        <v>9</v>
      </c>
      <c r="R135" s="79">
        <v>36</v>
      </c>
      <c r="S135" s="67">
        <v>8</v>
      </c>
      <c r="T135" s="68" t="s">
        <v>3330</v>
      </c>
      <c r="U135" s="64" t="s">
        <v>3331</v>
      </c>
      <c r="V135" s="64" t="s">
        <v>3332</v>
      </c>
    </row>
    <row r="136" spans="1:22" ht="23.45" customHeight="1" x14ac:dyDescent="0.25">
      <c r="A136" s="5">
        <v>105</v>
      </c>
      <c r="B136" s="58" t="s">
        <v>1775</v>
      </c>
      <c r="C136" s="71" t="s">
        <v>100</v>
      </c>
      <c r="D136" s="71" t="s">
        <v>72</v>
      </c>
      <c r="E136" s="71" t="s">
        <v>73</v>
      </c>
      <c r="F136" s="71" t="s">
        <v>74</v>
      </c>
      <c r="G136" s="71" t="s">
        <v>75</v>
      </c>
      <c r="H136" s="71" t="s">
        <v>288</v>
      </c>
      <c r="I136" s="71" t="s">
        <v>2057</v>
      </c>
      <c r="J136" s="26" t="s">
        <v>1803</v>
      </c>
      <c r="K136" s="72">
        <v>0</v>
      </c>
      <c r="L136" s="71" t="s">
        <v>1805</v>
      </c>
      <c r="M136" s="73" t="s">
        <v>1806</v>
      </c>
      <c r="N136" s="76">
        <v>1</v>
      </c>
      <c r="O136" s="72">
        <v>0</v>
      </c>
      <c r="P136" s="72">
        <v>0</v>
      </c>
      <c r="Q136" s="72">
        <v>0</v>
      </c>
      <c r="R136" s="79">
        <v>1</v>
      </c>
      <c r="S136" s="67">
        <v>1</v>
      </c>
      <c r="T136" s="63">
        <v>1</v>
      </c>
      <c r="U136" s="64" t="s">
        <v>3333</v>
      </c>
      <c r="V136" s="64" t="s">
        <v>3334</v>
      </c>
    </row>
    <row r="137" spans="1:22" ht="23.45" customHeight="1" x14ac:dyDescent="0.25">
      <c r="A137" s="5">
        <v>105.1</v>
      </c>
      <c r="B137" s="58" t="s">
        <v>1775</v>
      </c>
      <c r="C137" s="71" t="s">
        <v>100</v>
      </c>
      <c r="D137" s="71" t="s">
        <v>72</v>
      </c>
      <c r="E137" s="71" t="s">
        <v>73</v>
      </c>
      <c r="F137" s="71" t="s">
        <v>74</v>
      </c>
      <c r="G137" s="71" t="s">
        <v>75</v>
      </c>
      <c r="H137" s="71" t="s">
        <v>288</v>
      </c>
      <c r="I137" s="71" t="s">
        <v>2057</v>
      </c>
      <c r="J137" s="26" t="s">
        <v>1803</v>
      </c>
      <c r="K137" s="72">
        <v>0</v>
      </c>
      <c r="L137" s="26" t="s">
        <v>1813</v>
      </c>
      <c r="M137" s="60" t="s">
        <v>1815</v>
      </c>
      <c r="N137" s="16">
        <v>0</v>
      </c>
      <c r="O137" s="6">
        <v>200</v>
      </c>
      <c r="P137" s="6">
        <v>200</v>
      </c>
      <c r="Q137" s="6">
        <v>200</v>
      </c>
      <c r="R137" s="115">
        <v>600</v>
      </c>
      <c r="S137" s="67" t="s">
        <v>183</v>
      </c>
      <c r="T137" s="63" t="s">
        <v>183</v>
      </c>
      <c r="U137" s="64" t="s">
        <v>3335</v>
      </c>
      <c r="V137" s="64" t="s">
        <v>3336</v>
      </c>
    </row>
    <row r="138" spans="1:22" ht="23.45" customHeight="1" x14ac:dyDescent="0.25">
      <c r="A138" s="5">
        <v>106</v>
      </c>
      <c r="B138" s="58" t="s">
        <v>1775</v>
      </c>
      <c r="C138" s="71" t="s">
        <v>100</v>
      </c>
      <c r="D138" s="71" t="s">
        <v>72</v>
      </c>
      <c r="E138" s="71" t="s">
        <v>73</v>
      </c>
      <c r="F138" s="71" t="s">
        <v>74</v>
      </c>
      <c r="G138" s="71" t="s">
        <v>118</v>
      </c>
      <c r="H138" s="71" t="s">
        <v>119</v>
      </c>
      <c r="I138" s="71" t="s">
        <v>137</v>
      </c>
      <c r="J138" s="26" t="s">
        <v>1824</v>
      </c>
      <c r="K138" s="72">
        <v>155.19999999999999</v>
      </c>
      <c r="L138" s="26" t="s">
        <v>1826</v>
      </c>
      <c r="M138" s="60" t="s">
        <v>1827</v>
      </c>
      <c r="N138" s="16">
        <v>140</v>
      </c>
      <c r="O138" s="6">
        <v>124</v>
      </c>
      <c r="P138" s="6">
        <v>107</v>
      </c>
      <c r="Q138" s="6">
        <v>90</v>
      </c>
      <c r="R138" s="115">
        <v>90</v>
      </c>
      <c r="S138" s="67">
        <v>115</v>
      </c>
      <c r="T138" s="63">
        <v>1</v>
      </c>
      <c r="U138" s="195" t="s">
        <v>3337</v>
      </c>
      <c r="V138" s="64" t="s">
        <v>3338</v>
      </c>
    </row>
    <row r="139" spans="1:22" ht="23.45" customHeight="1" x14ac:dyDescent="0.25">
      <c r="A139" s="5">
        <v>106.1</v>
      </c>
      <c r="B139" s="58" t="s">
        <v>1775</v>
      </c>
      <c r="C139" s="71" t="s">
        <v>100</v>
      </c>
      <c r="D139" s="71" t="s">
        <v>72</v>
      </c>
      <c r="E139" s="71" t="s">
        <v>73</v>
      </c>
      <c r="F139" s="71" t="s">
        <v>74</v>
      </c>
      <c r="G139" s="71" t="s">
        <v>118</v>
      </c>
      <c r="H139" s="71" t="s">
        <v>119</v>
      </c>
      <c r="I139" s="71" t="s">
        <v>137</v>
      </c>
      <c r="J139" s="26" t="s">
        <v>1824</v>
      </c>
      <c r="K139" s="72">
        <v>1.0900000000000001</v>
      </c>
      <c r="L139" s="71" t="s">
        <v>1836</v>
      </c>
      <c r="M139" s="73" t="s">
        <v>1837</v>
      </c>
      <c r="N139" s="76" t="s">
        <v>1838</v>
      </c>
      <c r="O139" s="72" t="s">
        <v>1838</v>
      </c>
      <c r="P139" s="72" t="s">
        <v>1838</v>
      </c>
      <c r="Q139" s="72" t="s">
        <v>1838</v>
      </c>
      <c r="R139" s="79" t="s">
        <v>1838</v>
      </c>
      <c r="S139" s="67" t="s">
        <v>1848</v>
      </c>
      <c r="T139" s="63">
        <v>1</v>
      </c>
      <c r="U139" s="64" t="s">
        <v>3339</v>
      </c>
      <c r="V139" s="64" t="s">
        <v>3340</v>
      </c>
    </row>
    <row r="140" spans="1:22" ht="23.45" customHeight="1" x14ac:dyDescent="0.25">
      <c r="A140" s="5">
        <v>107</v>
      </c>
      <c r="B140" s="58" t="s">
        <v>1775</v>
      </c>
      <c r="C140" s="71" t="s">
        <v>100</v>
      </c>
      <c r="D140" s="71" t="s">
        <v>72</v>
      </c>
      <c r="E140" s="71" t="s">
        <v>73</v>
      </c>
      <c r="F140" s="71" t="s">
        <v>74</v>
      </c>
      <c r="G140" s="71" t="s">
        <v>153</v>
      </c>
      <c r="H140" s="71" t="s">
        <v>154</v>
      </c>
      <c r="I140" s="71" t="s">
        <v>794</v>
      </c>
      <c r="J140" s="71" t="s">
        <v>1849</v>
      </c>
      <c r="K140" s="72">
        <v>1</v>
      </c>
      <c r="L140" s="71" t="s">
        <v>1851</v>
      </c>
      <c r="M140" s="73" t="s">
        <v>1852</v>
      </c>
      <c r="N140" s="76">
        <v>0</v>
      </c>
      <c r="O140" s="72">
        <v>1</v>
      </c>
      <c r="P140" s="72">
        <v>0</v>
      </c>
      <c r="Q140" s="72">
        <v>1</v>
      </c>
      <c r="R140" s="79">
        <v>2</v>
      </c>
      <c r="S140" s="67" t="s">
        <v>183</v>
      </c>
      <c r="T140" s="63" t="s">
        <v>183</v>
      </c>
      <c r="U140" s="64" t="s">
        <v>3341</v>
      </c>
      <c r="V140" s="64" t="s">
        <v>3342</v>
      </c>
    </row>
    <row r="141" spans="1:22" ht="23.45" customHeight="1" x14ac:dyDescent="0.25">
      <c r="A141" s="5">
        <v>108</v>
      </c>
      <c r="B141" s="58" t="s">
        <v>1860</v>
      </c>
      <c r="C141" s="71" t="s">
        <v>71</v>
      </c>
      <c r="D141" s="71" t="s">
        <v>72</v>
      </c>
      <c r="E141" s="71" t="s">
        <v>73</v>
      </c>
      <c r="F141" s="71" t="s">
        <v>74</v>
      </c>
      <c r="G141" s="71" t="s">
        <v>75</v>
      </c>
      <c r="H141" s="71" t="s">
        <v>101</v>
      </c>
      <c r="I141" s="71" t="s">
        <v>2057</v>
      </c>
      <c r="J141" s="23" t="s">
        <v>1861</v>
      </c>
      <c r="K141" s="20">
        <v>0</v>
      </c>
      <c r="L141" s="26" t="s">
        <v>1863</v>
      </c>
      <c r="M141" s="60" t="s">
        <v>3027</v>
      </c>
      <c r="N141" s="196">
        <v>0.22</v>
      </c>
      <c r="O141" s="197">
        <v>0.22</v>
      </c>
      <c r="P141" s="197">
        <v>0.22</v>
      </c>
      <c r="Q141" s="197">
        <v>0.34</v>
      </c>
      <c r="R141" s="198">
        <v>1</v>
      </c>
      <c r="S141" s="62">
        <v>0.22</v>
      </c>
      <c r="T141" s="63">
        <v>1</v>
      </c>
      <c r="U141" s="64" t="s">
        <v>3343</v>
      </c>
      <c r="V141" s="64" t="s">
        <v>3344</v>
      </c>
    </row>
    <row r="142" spans="1:22" ht="23.45" customHeight="1" x14ac:dyDescent="0.25">
      <c r="A142" s="5">
        <v>109</v>
      </c>
      <c r="B142" s="58" t="s">
        <v>1860</v>
      </c>
      <c r="C142" s="71" t="s">
        <v>100</v>
      </c>
      <c r="D142" s="71" t="s">
        <v>72</v>
      </c>
      <c r="E142" s="71" t="s">
        <v>73</v>
      </c>
      <c r="F142" s="71" t="s">
        <v>74</v>
      </c>
      <c r="G142" s="71" t="s">
        <v>75</v>
      </c>
      <c r="H142" s="71" t="s">
        <v>101</v>
      </c>
      <c r="I142" s="71" t="s">
        <v>2057</v>
      </c>
      <c r="J142" s="23" t="s">
        <v>1876</v>
      </c>
      <c r="K142" s="6">
        <v>7</v>
      </c>
      <c r="L142" s="26" t="s">
        <v>1878</v>
      </c>
      <c r="M142" s="60" t="s">
        <v>1879</v>
      </c>
      <c r="N142" s="16">
        <v>1</v>
      </c>
      <c r="O142" s="6">
        <v>4</v>
      </c>
      <c r="P142" s="6">
        <v>4</v>
      </c>
      <c r="Q142" s="6">
        <v>1</v>
      </c>
      <c r="R142" s="115">
        <v>10</v>
      </c>
      <c r="S142" s="67">
        <v>1</v>
      </c>
      <c r="T142" s="63">
        <v>1</v>
      </c>
      <c r="U142" s="64" t="s">
        <v>3345</v>
      </c>
      <c r="V142" s="64" t="s">
        <v>3344</v>
      </c>
    </row>
    <row r="143" spans="1:22" ht="23.45" customHeight="1" x14ac:dyDescent="0.25">
      <c r="A143" s="5">
        <v>110</v>
      </c>
      <c r="B143" s="58" t="s">
        <v>1860</v>
      </c>
      <c r="C143" s="70" t="s">
        <v>100</v>
      </c>
      <c r="D143" s="70" t="s">
        <v>72</v>
      </c>
      <c r="E143" s="70" t="s">
        <v>73</v>
      </c>
      <c r="F143" s="70" t="s">
        <v>74</v>
      </c>
      <c r="G143" s="70" t="s">
        <v>75</v>
      </c>
      <c r="H143" s="70" t="s">
        <v>101</v>
      </c>
      <c r="I143" s="70" t="s">
        <v>2057</v>
      </c>
      <c r="J143" s="23" t="s">
        <v>3053</v>
      </c>
      <c r="K143" s="6">
        <v>29</v>
      </c>
      <c r="L143" s="26" t="s">
        <v>1889</v>
      </c>
      <c r="M143" s="73" t="s">
        <v>1890</v>
      </c>
      <c r="N143" s="16">
        <v>35</v>
      </c>
      <c r="O143" s="6">
        <v>40</v>
      </c>
      <c r="P143" s="6">
        <v>45</v>
      </c>
      <c r="Q143" s="6">
        <v>50</v>
      </c>
      <c r="R143" s="115">
        <v>170</v>
      </c>
      <c r="S143" s="67">
        <v>43</v>
      </c>
      <c r="T143" s="63">
        <v>1.23</v>
      </c>
      <c r="U143" s="64" t="s">
        <v>3346</v>
      </c>
      <c r="V143" s="64" t="s">
        <v>3150</v>
      </c>
    </row>
    <row r="144" spans="1:22" ht="23.45" customHeight="1" x14ac:dyDescent="0.25">
      <c r="A144" s="5">
        <v>111</v>
      </c>
      <c r="B144" s="58" t="s">
        <v>1860</v>
      </c>
      <c r="C144" s="70" t="s">
        <v>71</v>
      </c>
      <c r="D144" s="70" t="s">
        <v>72</v>
      </c>
      <c r="E144" s="70" t="s">
        <v>73</v>
      </c>
      <c r="F144" s="70" t="s">
        <v>74</v>
      </c>
      <c r="G144" s="70" t="s">
        <v>75</v>
      </c>
      <c r="H144" s="70" t="s">
        <v>101</v>
      </c>
      <c r="I144" s="70" t="s">
        <v>2065</v>
      </c>
      <c r="J144" s="23" t="s">
        <v>1899</v>
      </c>
      <c r="K144" s="20">
        <v>0</v>
      </c>
      <c r="L144" s="26" t="s">
        <v>1901</v>
      </c>
      <c r="M144" s="60" t="s">
        <v>1902</v>
      </c>
      <c r="N144" s="74">
        <v>0</v>
      </c>
      <c r="O144" s="97">
        <v>0.6</v>
      </c>
      <c r="P144" s="97">
        <v>0.75</v>
      </c>
      <c r="Q144" s="97">
        <v>0.85</v>
      </c>
      <c r="R144" s="75">
        <v>0.85</v>
      </c>
      <c r="S144" s="67">
        <v>0</v>
      </c>
      <c r="T144" s="63">
        <v>1</v>
      </c>
      <c r="U144" s="64" t="s">
        <v>3347</v>
      </c>
      <c r="V144" s="64" t="s">
        <v>3344</v>
      </c>
    </row>
    <row r="145" spans="1:22" ht="23.45" customHeight="1" x14ac:dyDescent="0.25">
      <c r="A145" s="5">
        <v>112</v>
      </c>
      <c r="B145" s="58" t="s">
        <v>1860</v>
      </c>
      <c r="C145" s="70" t="s">
        <v>71</v>
      </c>
      <c r="D145" s="70" t="s">
        <v>72</v>
      </c>
      <c r="E145" s="70" t="s">
        <v>73</v>
      </c>
      <c r="F145" s="70" t="s">
        <v>1450</v>
      </c>
      <c r="G145" s="70" t="s">
        <v>75</v>
      </c>
      <c r="H145" s="70" t="s">
        <v>226</v>
      </c>
      <c r="I145" s="70" t="s">
        <v>1112</v>
      </c>
      <c r="J145" s="23" t="s">
        <v>1911</v>
      </c>
      <c r="K145" s="6">
        <v>3</v>
      </c>
      <c r="L145" s="26" t="s">
        <v>1913</v>
      </c>
      <c r="M145" s="73" t="s">
        <v>1914</v>
      </c>
      <c r="N145" s="76">
        <v>1</v>
      </c>
      <c r="O145" s="72">
        <v>2</v>
      </c>
      <c r="P145" s="72">
        <v>3</v>
      </c>
      <c r="Q145" s="72">
        <v>1</v>
      </c>
      <c r="R145" s="79">
        <v>7</v>
      </c>
      <c r="S145" s="67">
        <v>1</v>
      </c>
      <c r="T145" s="63">
        <v>1</v>
      </c>
      <c r="U145" s="64" t="s">
        <v>3348</v>
      </c>
      <c r="V145" s="64" t="s">
        <v>3344</v>
      </c>
    </row>
    <row r="146" spans="1:22" ht="23.45" customHeight="1" x14ac:dyDescent="0.25">
      <c r="A146" s="5">
        <v>113</v>
      </c>
      <c r="B146" s="58" t="s">
        <v>1860</v>
      </c>
      <c r="C146" s="70" t="s">
        <v>100</v>
      </c>
      <c r="D146" s="70" t="s">
        <v>72</v>
      </c>
      <c r="E146" s="70" t="s">
        <v>73</v>
      </c>
      <c r="F146" s="70" t="s">
        <v>1450</v>
      </c>
      <c r="G146" s="70" t="s">
        <v>153</v>
      </c>
      <c r="H146" s="70" t="s">
        <v>154</v>
      </c>
      <c r="I146" s="70" t="s">
        <v>794</v>
      </c>
      <c r="J146" s="23" t="s">
        <v>1923</v>
      </c>
      <c r="K146" s="17">
        <v>0</v>
      </c>
      <c r="L146" s="26" t="s">
        <v>1925</v>
      </c>
      <c r="M146" s="60" t="s">
        <v>1926</v>
      </c>
      <c r="N146" s="199">
        <v>2</v>
      </c>
      <c r="O146" s="200">
        <v>8</v>
      </c>
      <c r="P146" s="200">
        <v>8</v>
      </c>
      <c r="Q146" s="200">
        <v>2</v>
      </c>
      <c r="R146" s="201">
        <v>20</v>
      </c>
      <c r="S146" s="67">
        <v>2</v>
      </c>
      <c r="T146" s="63">
        <v>1</v>
      </c>
      <c r="U146" s="64" t="s">
        <v>3349</v>
      </c>
      <c r="V146" s="64" t="s">
        <v>3344</v>
      </c>
    </row>
    <row r="147" spans="1:22" ht="23.45" customHeight="1" x14ac:dyDescent="0.25">
      <c r="A147" s="5">
        <v>114</v>
      </c>
      <c r="B147" s="58" t="s">
        <v>1860</v>
      </c>
      <c r="C147" s="71" t="s">
        <v>71</v>
      </c>
      <c r="D147" s="71" t="s">
        <v>72</v>
      </c>
      <c r="E147" s="71" t="s">
        <v>73</v>
      </c>
      <c r="F147" s="71" t="s">
        <v>1450</v>
      </c>
      <c r="G147" s="71" t="s">
        <v>75</v>
      </c>
      <c r="H147" s="71" t="s">
        <v>1040</v>
      </c>
      <c r="I147" s="71" t="s">
        <v>794</v>
      </c>
      <c r="J147" s="23" t="s">
        <v>1887</v>
      </c>
      <c r="K147" s="21">
        <v>0</v>
      </c>
      <c r="L147" s="26" t="s">
        <v>1936</v>
      </c>
      <c r="M147" s="60" t="s">
        <v>1937</v>
      </c>
      <c r="N147" s="74">
        <v>0.25</v>
      </c>
      <c r="O147" s="97">
        <v>0.25</v>
      </c>
      <c r="P147" s="97">
        <v>0.25</v>
      </c>
      <c r="Q147" s="97">
        <v>0.25</v>
      </c>
      <c r="R147" s="81">
        <v>1</v>
      </c>
      <c r="S147" s="62">
        <v>0.25</v>
      </c>
      <c r="T147" s="63">
        <v>1</v>
      </c>
      <c r="U147" s="64" t="s">
        <v>3350</v>
      </c>
      <c r="V147" s="64" t="s">
        <v>3344</v>
      </c>
    </row>
    <row r="148" spans="1:22" ht="23.45" customHeight="1" x14ac:dyDescent="0.25">
      <c r="A148" s="5">
        <v>115</v>
      </c>
      <c r="B148" s="58" t="s">
        <v>1860</v>
      </c>
      <c r="C148" s="71" t="s">
        <v>71</v>
      </c>
      <c r="D148" s="71" t="s">
        <v>72</v>
      </c>
      <c r="E148" s="71" t="s">
        <v>73</v>
      </c>
      <c r="F148" s="71" t="s">
        <v>1450</v>
      </c>
      <c r="G148" s="71" t="s">
        <v>75</v>
      </c>
      <c r="H148" s="71" t="s">
        <v>101</v>
      </c>
      <c r="I148" s="71" t="s">
        <v>794</v>
      </c>
      <c r="J148" s="23" t="s">
        <v>1946</v>
      </c>
      <c r="K148" s="14">
        <v>0</v>
      </c>
      <c r="L148" s="26" t="s">
        <v>1948</v>
      </c>
      <c r="M148" s="60" t="s">
        <v>1949</v>
      </c>
      <c r="N148" s="15">
        <v>0.8</v>
      </c>
      <c r="O148" s="20">
        <v>0.8</v>
      </c>
      <c r="P148" s="20">
        <v>0.8</v>
      </c>
      <c r="Q148" s="20">
        <v>0.8</v>
      </c>
      <c r="R148" s="81">
        <v>0.8</v>
      </c>
      <c r="S148" s="62">
        <v>0.8</v>
      </c>
      <c r="T148" s="63">
        <v>1</v>
      </c>
      <c r="U148" s="64" t="s">
        <v>3351</v>
      </c>
      <c r="V148" s="64" t="s">
        <v>3344</v>
      </c>
    </row>
    <row r="149" spans="1:22" ht="23.45" customHeight="1" x14ac:dyDescent="0.25">
      <c r="A149" s="5">
        <v>116</v>
      </c>
      <c r="B149" s="58" t="s">
        <v>1860</v>
      </c>
      <c r="C149" s="70" t="s">
        <v>100</v>
      </c>
      <c r="D149" s="70" t="s">
        <v>72</v>
      </c>
      <c r="E149" s="70" t="s">
        <v>73</v>
      </c>
      <c r="F149" s="70" t="s">
        <v>74</v>
      </c>
      <c r="G149" s="70" t="s">
        <v>75</v>
      </c>
      <c r="H149" s="70" t="s">
        <v>101</v>
      </c>
      <c r="I149" s="70" t="s">
        <v>2031</v>
      </c>
      <c r="J149" s="23" t="s">
        <v>1957</v>
      </c>
      <c r="K149" s="6">
        <v>72</v>
      </c>
      <c r="L149" s="26" t="s">
        <v>1958</v>
      </c>
      <c r="M149" s="73" t="s">
        <v>1959</v>
      </c>
      <c r="N149" s="22">
        <f>19*4</f>
        <v>76</v>
      </c>
      <c r="O149" s="17">
        <f>20*4</f>
        <v>80</v>
      </c>
      <c r="P149" s="17">
        <f>21*4</f>
        <v>84</v>
      </c>
      <c r="Q149" s="17">
        <f>22*4</f>
        <v>88</v>
      </c>
      <c r="R149" s="115">
        <v>328</v>
      </c>
      <c r="S149" s="67">
        <v>76</v>
      </c>
      <c r="T149" s="63">
        <v>1</v>
      </c>
      <c r="U149" s="64" t="s">
        <v>3352</v>
      </c>
      <c r="V149" s="64" t="s">
        <v>3344</v>
      </c>
    </row>
    <row r="150" spans="1:22" ht="23.45" customHeight="1" thickBot="1" x14ac:dyDescent="0.3">
      <c r="A150" s="5">
        <v>117</v>
      </c>
      <c r="B150" s="58" t="s">
        <v>1860</v>
      </c>
      <c r="C150" s="70" t="s">
        <v>100</v>
      </c>
      <c r="D150" s="70" t="s">
        <v>72</v>
      </c>
      <c r="E150" s="70" t="s">
        <v>73</v>
      </c>
      <c r="F150" s="70" t="s">
        <v>1450</v>
      </c>
      <c r="G150" s="70" t="s">
        <v>118</v>
      </c>
      <c r="H150" s="70" t="s">
        <v>119</v>
      </c>
      <c r="I150" s="70" t="s">
        <v>137</v>
      </c>
      <c r="J150" s="23" t="s">
        <v>1966</v>
      </c>
      <c r="K150" s="91">
        <v>0.8</v>
      </c>
      <c r="L150" s="71" t="s">
        <v>1968</v>
      </c>
      <c r="M150" s="73" t="s">
        <v>1969</v>
      </c>
      <c r="N150" s="202">
        <v>0.8</v>
      </c>
      <c r="O150" s="203">
        <v>0.82</v>
      </c>
      <c r="P150" s="203">
        <v>0.84</v>
      </c>
      <c r="Q150" s="203">
        <v>0.86</v>
      </c>
      <c r="R150" s="204">
        <v>0.86</v>
      </c>
      <c r="S150" s="62">
        <v>0.93</v>
      </c>
      <c r="T150" s="63">
        <v>1.1299999999999999</v>
      </c>
      <c r="U150" s="64" t="s">
        <v>3353</v>
      </c>
      <c r="V150" s="64" t="s">
        <v>3150</v>
      </c>
    </row>
  </sheetData>
  <sheetProtection sheet="1" objects="1" scenarios="1"/>
  <customSheetViews>
    <customSheetView guid="{C789DFBB-3603-417A-855F-31776D1E7A24}" state="hidden">
      <pane ySplit="2" topLeftCell="A21" activePane="bottomLeft" state="frozen"/>
      <selection pane="bottomLeft" activeCell="V21" sqref="V21"/>
      <pageMargins left="0" right="0" top="0" bottom="0" header="0" footer="0"/>
    </customSheetView>
  </customSheetViews>
  <mergeCells count="14">
    <mergeCell ref="F1:F2"/>
    <mergeCell ref="A1:A2"/>
    <mergeCell ref="B1:B2"/>
    <mergeCell ref="C1:C2"/>
    <mergeCell ref="D1:D2"/>
    <mergeCell ref="E1:E2"/>
    <mergeCell ref="N1:R1"/>
    <mergeCell ref="S1:V1"/>
    <mergeCell ref="G1:G2"/>
    <mergeCell ref="H1:H2"/>
    <mergeCell ref="I1:I2"/>
    <mergeCell ref="J1:J2"/>
    <mergeCell ref="K1:K2"/>
    <mergeCell ref="L1:M1"/>
  </mergeCells>
  <conditionalFormatting sqref="J121:J122">
    <cfRule type="duplicateValues" dxfId="3" priority="1"/>
  </conditionalFormatting>
  <dataValidations count="1">
    <dataValidation type="list" allowBlank="1" showInputMessage="1" showErrorMessage="1" sqref="B57:B70" xr:uid="{45B0DF05-E3E8-406B-9464-D28F6F11A413}">
      <formula1>#REF!</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91D26-705B-45A6-AE60-5AA44CC1D96D}">
  <sheetPr codeName="Hoja6"/>
  <dimension ref="A2:Q23"/>
  <sheetViews>
    <sheetView topLeftCell="I1" workbookViewId="0">
      <selection activeCell="L6" sqref="L6"/>
    </sheetView>
  </sheetViews>
  <sheetFormatPr baseColWidth="10" defaultColWidth="32.7109375" defaultRowHeight="15" x14ac:dyDescent="0.25"/>
  <cols>
    <col min="1" max="3" width="32.7109375" style="48"/>
    <col min="4" max="4" width="38.42578125" style="48" customWidth="1"/>
    <col min="5" max="5" width="44" style="48" customWidth="1"/>
    <col min="6" max="6" width="45.28515625" style="48" customWidth="1"/>
    <col min="7" max="7" width="46.42578125" style="48" customWidth="1"/>
    <col min="8" max="8" width="49.5703125" style="48" customWidth="1"/>
    <col min="9" max="9" width="48.28515625" style="48" customWidth="1"/>
    <col min="10" max="10" width="71.140625" style="48" customWidth="1"/>
    <col min="11" max="11" width="27.42578125" style="48" customWidth="1"/>
    <col min="12" max="12" width="32.7109375" style="48"/>
    <col min="13" max="13" width="12.7109375" style="48" customWidth="1"/>
    <col min="14" max="16384" width="32.7109375" style="48"/>
  </cols>
  <sheetData>
    <row r="2" spans="1:17" x14ac:dyDescent="0.25">
      <c r="A2" s="453" t="s">
        <v>3354</v>
      </c>
      <c r="B2" s="453" t="s">
        <v>1987</v>
      </c>
      <c r="C2" s="454" t="s">
        <v>1988</v>
      </c>
      <c r="D2" s="455" t="s">
        <v>1989</v>
      </c>
      <c r="E2" s="455" t="s">
        <v>1990</v>
      </c>
      <c r="F2" s="455" t="s">
        <v>1991</v>
      </c>
      <c r="G2" s="455" t="s">
        <v>1992</v>
      </c>
      <c r="H2" s="455" t="s">
        <v>1993</v>
      </c>
      <c r="I2" s="456" t="s">
        <v>1994</v>
      </c>
      <c r="J2" s="455" t="s">
        <v>1995</v>
      </c>
      <c r="K2" s="455" t="s">
        <v>3355</v>
      </c>
      <c r="L2" s="455" t="s">
        <v>3356</v>
      </c>
      <c r="M2" s="455" t="s">
        <v>3357</v>
      </c>
      <c r="N2" s="455" t="s">
        <v>3358</v>
      </c>
      <c r="O2" s="455" t="s">
        <v>3359</v>
      </c>
      <c r="P2" s="455" t="s">
        <v>3356</v>
      </c>
      <c r="Q2" s="455" t="s">
        <v>3358</v>
      </c>
    </row>
    <row r="3" spans="1:17" ht="45" x14ac:dyDescent="0.45">
      <c r="A3" s="457" t="s">
        <v>81</v>
      </c>
      <c r="D3" s="48" t="s">
        <v>3360</v>
      </c>
      <c r="E3" s="48" t="s">
        <v>723</v>
      </c>
      <c r="F3" s="48" t="s">
        <v>3361</v>
      </c>
      <c r="G3" s="42" t="s">
        <v>3362</v>
      </c>
      <c r="H3" s="458" t="s">
        <v>3363</v>
      </c>
      <c r="I3" s="458" t="s">
        <v>3364</v>
      </c>
      <c r="J3" s="48" t="s">
        <v>155</v>
      </c>
      <c r="K3" s="459" t="s">
        <v>255</v>
      </c>
      <c r="L3" s="48" t="s">
        <v>126</v>
      </c>
      <c r="M3" s="459" t="s">
        <v>3365</v>
      </c>
      <c r="N3" s="48" t="s">
        <v>174</v>
      </c>
      <c r="O3" s="460" t="s">
        <v>197</v>
      </c>
      <c r="P3" s="48" t="s">
        <v>126</v>
      </c>
      <c r="Q3" s="48" t="s">
        <v>174</v>
      </c>
    </row>
    <row r="4" spans="1:17" ht="45" x14ac:dyDescent="0.45">
      <c r="A4" s="457" t="s">
        <v>124</v>
      </c>
      <c r="D4" s="48" t="s">
        <v>3366</v>
      </c>
      <c r="E4" s="48" t="s">
        <v>3367</v>
      </c>
      <c r="F4" s="48" t="s">
        <v>3368</v>
      </c>
      <c r="G4" s="42" t="s">
        <v>3369</v>
      </c>
      <c r="H4" s="461" t="s">
        <v>3370</v>
      </c>
      <c r="I4" s="458" t="s">
        <v>3371</v>
      </c>
      <c r="J4" s="48" t="s">
        <v>339</v>
      </c>
      <c r="K4" s="459" t="s">
        <v>85</v>
      </c>
      <c r="L4" s="48" t="s">
        <v>84</v>
      </c>
      <c r="M4" s="459" t="s">
        <v>3372</v>
      </c>
      <c r="N4" s="48" t="s">
        <v>3373</v>
      </c>
      <c r="O4" s="460" t="s">
        <v>3374</v>
      </c>
      <c r="P4" s="48" t="s">
        <v>473</v>
      </c>
      <c r="Q4" s="48" t="s">
        <v>3373</v>
      </c>
    </row>
    <row r="5" spans="1:17" ht="30" x14ac:dyDescent="0.45">
      <c r="A5" s="457" t="s">
        <v>142</v>
      </c>
      <c r="D5" s="48" t="s">
        <v>3375</v>
      </c>
      <c r="E5" s="48" t="s">
        <v>3376</v>
      </c>
      <c r="F5" s="48" t="s">
        <v>3377</v>
      </c>
      <c r="G5" s="42" t="s">
        <v>3378</v>
      </c>
      <c r="H5" s="462" t="s">
        <v>3379</v>
      </c>
      <c r="I5" s="461" t="s">
        <v>3380</v>
      </c>
      <c r="J5" s="48" t="s">
        <v>354</v>
      </c>
      <c r="K5" s="459" t="s">
        <v>464</v>
      </c>
      <c r="L5" s="48" t="s">
        <v>3381</v>
      </c>
      <c r="N5" s="48" t="s">
        <v>83</v>
      </c>
      <c r="O5" s="460" t="s">
        <v>152</v>
      </c>
      <c r="P5" s="48" t="s">
        <v>3382</v>
      </c>
      <c r="Q5" s="48" t="s">
        <v>83</v>
      </c>
    </row>
    <row r="6" spans="1:17" ht="45" x14ac:dyDescent="0.45">
      <c r="D6" s="48" t="s">
        <v>1672</v>
      </c>
      <c r="E6" s="48" t="s">
        <v>3383</v>
      </c>
      <c r="F6" s="48" t="s">
        <v>3384</v>
      </c>
      <c r="G6" s="42" t="s">
        <v>3369</v>
      </c>
      <c r="H6" s="463" t="s">
        <v>3385</v>
      </c>
      <c r="I6" s="461" t="s">
        <v>3386</v>
      </c>
      <c r="J6" s="48" t="s">
        <v>1112</v>
      </c>
      <c r="K6" s="459" t="s">
        <v>127</v>
      </c>
      <c r="L6" s="48" t="s">
        <v>175</v>
      </c>
      <c r="N6" s="48" t="s">
        <v>254</v>
      </c>
      <c r="O6" s="460" t="s">
        <v>69</v>
      </c>
      <c r="P6" s="48" t="s">
        <v>507</v>
      </c>
      <c r="Q6" s="48" t="s">
        <v>254</v>
      </c>
    </row>
    <row r="7" spans="1:17" ht="45" x14ac:dyDescent="0.45">
      <c r="D7" s="48" t="s">
        <v>3387</v>
      </c>
      <c r="E7" s="48" t="s">
        <v>3388</v>
      </c>
      <c r="F7" s="48" t="s">
        <v>3389</v>
      </c>
      <c r="G7" s="42" t="s">
        <v>3390</v>
      </c>
      <c r="H7" s="464" t="s">
        <v>3391</v>
      </c>
      <c r="I7" s="461" t="s">
        <v>3392</v>
      </c>
      <c r="J7" s="48" t="s">
        <v>794</v>
      </c>
      <c r="K7" s="459"/>
      <c r="L7" s="48" t="s">
        <v>1755</v>
      </c>
      <c r="N7" s="48" t="s">
        <v>3393</v>
      </c>
      <c r="O7" s="460" t="s">
        <v>3394</v>
      </c>
      <c r="P7" s="48" t="s">
        <v>1755</v>
      </c>
      <c r="Q7" s="48" t="s">
        <v>3393</v>
      </c>
    </row>
    <row r="8" spans="1:17" ht="60" x14ac:dyDescent="0.45">
      <c r="D8" s="48" t="s">
        <v>3395</v>
      </c>
      <c r="E8" s="48" t="s">
        <v>3396</v>
      </c>
      <c r="F8" s="48" t="s">
        <v>3397</v>
      </c>
      <c r="G8" s="42" t="s">
        <v>3398</v>
      </c>
      <c r="H8" s="465" t="s">
        <v>3399</v>
      </c>
      <c r="I8" s="462" t="s">
        <v>3400</v>
      </c>
      <c r="J8" s="48" t="s">
        <v>3401</v>
      </c>
      <c r="K8" s="459"/>
      <c r="O8" s="460" t="s">
        <v>286</v>
      </c>
      <c r="Q8" s="48" t="s">
        <v>485</v>
      </c>
    </row>
    <row r="9" spans="1:17" ht="45" x14ac:dyDescent="0.45">
      <c r="D9" s="48" t="s">
        <v>3402</v>
      </c>
      <c r="E9" s="48" t="s">
        <v>3403</v>
      </c>
      <c r="F9" s="48" t="s">
        <v>3404</v>
      </c>
      <c r="G9" s="42" t="s">
        <v>3405</v>
      </c>
      <c r="H9" s="466" t="s">
        <v>3406</v>
      </c>
      <c r="I9" s="48" t="s">
        <v>3371</v>
      </c>
      <c r="J9" s="48" t="s">
        <v>137</v>
      </c>
      <c r="K9" s="459"/>
      <c r="O9" s="460" t="s">
        <v>247</v>
      </c>
    </row>
    <row r="10" spans="1:17" ht="30" x14ac:dyDescent="0.45">
      <c r="E10" s="48" t="s">
        <v>3407</v>
      </c>
      <c r="F10" s="48" t="s">
        <v>3408</v>
      </c>
      <c r="G10" s="42" t="s">
        <v>3409</v>
      </c>
      <c r="H10" s="462"/>
      <c r="I10" s="462" t="s">
        <v>3410</v>
      </c>
      <c r="J10" s="467"/>
      <c r="O10" s="460" t="s">
        <v>448</v>
      </c>
    </row>
    <row r="11" spans="1:17" ht="45" x14ac:dyDescent="0.45">
      <c r="E11" s="48" t="s">
        <v>3411</v>
      </c>
      <c r="F11" s="48" t="s">
        <v>3412</v>
      </c>
      <c r="G11" s="42" t="s">
        <v>3413</v>
      </c>
      <c r="I11" s="462" t="s">
        <v>3414</v>
      </c>
      <c r="O11" s="460" t="s">
        <v>3415</v>
      </c>
    </row>
    <row r="12" spans="1:17" ht="30" x14ac:dyDescent="0.25">
      <c r="E12" s="48" t="s">
        <v>3416</v>
      </c>
      <c r="F12" s="48" t="s">
        <v>3417</v>
      </c>
      <c r="G12" s="42" t="s">
        <v>3418</v>
      </c>
      <c r="I12" s="462" t="s">
        <v>3419</v>
      </c>
    </row>
    <row r="13" spans="1:17" ht="45" x14ac:dyDescent="0.25">
      <c r="E13" s="48" t="s">
        <v>3420</v>
      </c>
      <c r="F13" s="48" t="s">
        <v>3421</v>
      </c>
      <c r="G13" s="42" t="s">
        <v>3422</v>
      </c>
      <c r="I13" s="462" t="s">
        <v>3423</v>
      </c>
    </row>
    <row r="14" spans="1:17" ht="45" x14ac:dyDescent="0.25">
      <c r="E14" s="48" t="s">
        <v>3424</v>
      </c>
      <c r="F14" s="468" t="s">
        <v>3425</v>
      </c>
      <c r="G14" s="42" t="s">
        <v>3426</v>
      </c>
      <c r="I14" s="462" t="s">
        <v>3427</v>
      </c>
    </row>
    <row r="15" spans="1:17" ht="45" x14ac:dyDescent="0.25">
      <c r="F15" s="48" t="s">
        <v>3428</v>
      </c>
      <c r="G15" s="42" t="s">
        <v>3429</v>
      </c>
      <c r="H15" s="468"/>
      <c r="I15" s="462" t="s">
        <v>3430</v>
      </c>
      <c r="J15" s="467"/>
    </row>
    <row r="16" spans="1:17" ht="30" x14ac:dyDescent="0.25">
      <c r="F16" s="48" t="s">
        <v>3431</v>
      </c>
      <c r="G16" s="42" t="s">
        <v>3432</v>
      </c>
      <c r="I16" s="462" t="s">
        <v>3433</v>
      </c>
    </row>
    <row r="17" spans="6:9" ht="45" x14ac:dyDescent="0.25">
      <c r="F17" s="48" t="s">
        <v>3434</v>
      </c>
      <c r="G17" s="42" t="s">
        <v>3435</v>
      </c>
      <c r="I17" s="462" t="s">
        <v>3436</v>
      </c>
    </row>
    <row r="18" spans="6:9" ht="30" x14ac:dyDescent="0.25">
      <c r="G18" s="42" t="s">
        <v>3437</v>
      </c>
      <c r="H18" s="463"/>
      <c r="I18" s="463" t="s">
        <v>3438</v>
      </c>
    </row>
    <row r="19" spans="6:9" ht="30" x14ac:dyDescent="0.25">
      <c r="G19" s="42" t="s">
        <v>3439</v>
      </c>
      <c r="H19" s="464"/>
      <c r="I19" s="464" t="s">
        <v>3440</v>
      </c>
    </row>
    <row r="20" spans="6:9" ht="30" x14ac:dyDescent="0.25">
      <c r="I20" s="462" t="s">
        <v>3441</v>
      </c>
    </row>
    <row r="21" spans="6:9" x14ac:dyDescent="0.25">
      <c r="I21" s="464" t="s">
        <v>3442</v>
      </c>
    </row>
    <row r="22" spans="6:9" ht="30" x14ac:dyDescent="0.25">
      <c r="H22" s="465"/>
      <c r="I22" s="465" t="s">
        <v>3443</v>
      </c>
    </row>
    <row r="23" spans="6:9" x14ac:dyDescent="0.25">
      <c r="H23" s="466"/>
      <c r="I23" s="466" t="s">
        <v>3444</v>
      </c>
    </row>
  </sheetData>
  <customSheetViews>
    <customSheetView guid="{C789DFBB-3603-417A-855F-31776D1E7A24}" state="hidden" topLeftCell="K1">
      <selection activeCell="Q8" sqref="Q8"/>
      <pageMargins left="0" right="0" top="0" bottom="0" header="0" footer="0"/>
    </customSheetView>
  </customSheetView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2B8F-BA0A-4B61-A523-80D8D3DC142F}">
  <sheetPr codeName="Hoja3"/>
  <dimension ref="A1:D45"/>
  <sheetViews>
    <sheetView topLeftCell="A21" workbookViewId="0">
      <selection activeCell="B24" sqref="B24"/>
    </sheetView>
  </sheetViews>
  <sheetFormatPr baseColWidth="10" defaultColWidth="11.42578125" defaultRowHeight="15" x14ac:dyDescent="0.25"/>
  <cols>
    <col min="1" max="1" width="46.140625" style="47" customWidth="1"/>
    <col min="2" max="2" width="77.85546875" style="48" customWidth="1"/>
    <col min="3" max="3" width="64.28515625" customWidth="1"/>
    <col min="4" max="4" width="67" customWidth="1"/>
    <col min="5" max="5" width="35" customWidth="1"/>
  </cols>
  <sheetData>
    <row r="1" spans="1:4" ht="18.75" x14ac:dyDescent="0.25">
      <c r="A1" s="1034" t="s">
        <v>3445</v>
      </c>
      <c r="B1" s="1034"/>
      <c r="C1" s="1034"/>
      <c r="D1" s="1034"/>
    </row>
    <row r="2" spans="1:4" ht="18.75" x14ac:dyDescent="0.25">
      <c r="A2" s="36" t="s">
        <v>3446</v>
      </c>
      <c r="B2" s="1035" t="s">
        <v>3447</v>
      </c>
      <c r="C2" s="1035"/>
      <c r="D2" s="1035"/>
    </row>
    <row r="3" spans="1:4" ht="18.75" x14ac:dyDescent="0.25">
      <c r="A3" s="36" t="s">
        <v>3448</v>
      </c>
      <c r="B3" s="1036" t="s">
        <v>3449</v>
      </c>
      <c r="C3" s="1037"/>
      <c r="D3" s="1038"/>
    </row>
    <row r="4" spans="1:4" ht="29.85" customHeight="1" x14ac:dyDescent="0.25">
      <c r="A4" s="37" t="s">
        <v>3450</v>
      </c>
      <c r="B4" s="1011" t="s">
        <v>3451</v>
      </c>
      <c r="C4" s="1012"/>
      <c r="D4" s="1013"/>
    </row>
    <row r="5" spans="1:4" ht="29.85" customHeight="1" x14ac:dyDescent="0.25">
      <c r="A5" s="37" t="s">
        <v>22</v>
      </c>
      <c r="B5" s="1011" t="s">
        <v>3452</v>
      </c>
      <c r="C5" s="1012"/>
      <c r="D5" s="1013"/>
    </row>
    <row r="6" spans="1:4" ht="29.85" customHeight="1" x14ac:dyDescent="0.25">
      <c r="A6" s="37" t="s">
        <v>24</v>
      </c>
      <c r="B6" s="1011" t="s">
        <v>3453</v>
      </c>
      <c r="C6" s="1012"/>
      <c r="D6" s="1013"/>
    </row>
    <row r="7" spans="1:4" ht="29.85" customHeight="1" x14ac:dyDescent="0.25">
      <c r="A7" s="37" t="s">
        <v>25</v>
      </c>
      <c r="B7" s="1011" t="s">
        <v>3454</v>
      </c>
      <c r="C7" s="1012"/>
      <c r="D7" s="1013"/>
    </row>
    <row r="8" spans="1:4" ht="29.85" customHeight="1" x14ac:dyDescent="0.25">
      <c r="A8" s="37" t="s">
        <v>26</v>
      </c>
      <c r="B8" s="1011" t="s">
        <v>3454</v>
      </c>
      <c r="C8" s="1012"/>
      <c r="D8" s="1013"/>
    </row>
    <row r="9" spans="1:4" ht="29.85" customHeight="1" x14ac:dyDescent="0.25">
      <c r="A9" s="37" t="s">
        <v>27</v>
      </c>
      <c r="B9" s="1011" t="s">
        <v>3454</v>
      </c>
      <c r="C9" s="1012"/>
      <c r="D9" s="1013"/>
    </row>
    <row r="10" spans="1:4" ht="29.85" customHeight="1" x14ac:dyDescent="0.25">
      <c r="A10" s="37" t="s">
        <v>28</v>
      </c>
      <c r="B10" s="1011" t="s">
        <v>3455</v>
      </c>
      <c r="C10" s="1012"/>
      <c r="D10" s="1013"/>
    </row>
    <row r="11" spans="1:4" ht="29.85" customHeight="1" x14ac:dyDescent="0.25">
      <c r="A11" s="37" t="s">
        <v>29</v>
      </c>
      <c r="B11" s="1011" t="s">
        <v>3456</v>
      </c>
      <c r="C11" s="1012"/>
      <c r="D11" s="1013"/>
    </row>
    <row r="12" spans="1:4" ht="29.85" customHeight="1" x14ac:dyDescent="0.25">
      <c r="A12" s="37" t="s">
        <v>30</v>
      </c>
      <c r="B12" s="1011" t="s">
        <v>3457</v>
      </c>
      <c r="C12" s="1012"/>
      <c r="D12" s="1013"/>
    </row>
    <row r="13" spans="1:4" ht="29.85" customHeight="1" x14ac:dyDescent="0.25">
      <c r="A13" s="37" t="s">
        <v>31</v>
      </c>
      <c r="B13" s="1011" t="s">
        <v>3458</v>
      </c>
      <c r="C13" s="1012"/>
      <c r="D13" s="1013"/>
    </row>
    <row r="14" spans="1:4" ht="29.85" customHeight="1" x14ac:dyDescent="0.25">
      <c r="A14" s="37" t="s">
        <v>32</v>
      </c>
      <c r="B14" s="1011" t="s">
        <v>3459</v>
      </c>
      <c r="C14" s="1012"/>
      <c r="D14" s="1013"/>
    </row>
    <row r="15" spans="1:4" ht="29.85" customHeight="1" x14ac:dyDescent="0.25">
      <c r="A15" s="37" t="s">
        <v>33</v>
      </c>
      <c r="B15" s="1011" t="s">
        <v>3460</v>
      </c>
      <c r="C15" s="1012"/>
      <c r="D15" s="1013"/>
    </row>
    <row r="16" spans="1:4" ht="15.75" x14ac:dyDescent="0.25">
      <c r="A16" s="1031" t="s">
        <v>3461</v>
      </c>
      <c r="B16" s="1032"/>
      <c r="C16" s="1032"/>
      <c r="D16" s="1033"/>
    </row>
    <row r="17" spans="1:4" ht="31.5" customHeight="1" x14ac:dyDescent="0.25">
      <c r="A17" s="37" t="s">
        <v>34</v>
      </c>
      <c r="B17" s="1011" t="s">
        <v>3462</v>
      </c>
      <c r="C17" s="1012"/>
      <c r="D17" s="1013"/>
    </row>
    <row r="18" spans="1:4" ht="31.5" customHeight="1" x14ac:dyDescent="0.25">
      <c r="A18" s="37" t="s">
        <v>35</v>
      </c>
      <c r="B18" s="1011" t="s">
        <v>3463</v>
      </c>
      <c r="C18" s="1012"/>
      <c r="D18" s="1013"/>
    </row>
    <row r="19" spans="1:4" ht="75" x14ac:dyDescent="0.25">
      <c r="A19" s="1023" t="s">
        <v>3464</v>
      </c>
      <c r="B19" s="1011" t="s">
        <v>3465</v>
      </c>
      <c r="C19" s="1012"/>
      <c r="D19" s="38" t="s">
        <v>3466</v>
      </c>
    </row>
    <row r="20" spans="1:4" ht="61.5" x14ac:dyDescent="0.25">
      <c r="A20" s="1024"/>
      <c r="B20" s="1011" t="s">
        <v>3467</v>
      </c>
      <c r="C20" s="1012"/>
      <c r="D20" s="39" t="s">
        <v>3468</v>
      </c>
    </row>
    <row r="21" spans="1:4" ht="75" x14ac:dyDescent="0.25">
      <c r="A21" s="1025"/>
      <c r="B21" s="1011" t="s">
        <v>3469</v>
      </c>
      <c r="C21" s="1012"/>
      <c r="D21" s="40" t="s">
        <v>3470</v>
      </c>
    </row>
    <row r="22" spans="1:4" ht="31.5" customHeight="1" x14ac:dyDescent="0.25">
      <c r="A22" s="37" t="s">
        <v>37</v>
      </c>
      <c r="B22" s="1011" t="s">
        <v>3471</v>
      </c>
      <c r="C22" s="1012"/>
      <c r="D22" s="1013"/>
    </row>
    <row r="23" spans="1:4" ht="34.5" customHeight="1" x14ac:dyDescent="0.25">
      <c r="A23" s="37" t="s">
        <v>38</v>
      </c>
      <c r="B23" s="1011" t="s">
        <v>3472</v>
      </c>
      <c r="C23" s="1012"/>
      <c r="D23" s="1013"/>
    </row>
    <row r="24" spans="1:4" ht="117.75" customHeight="1" x14ac:dyDescent="0.25">
      <c r="A24" s="1026" t="s">
        <v>3473</v>
      </c>
      <c r="B24" s="41" t="s">
        <v>3474</v>
      </c>
      <c r="C24" s="42" t="s">
        <v>3475</v>
      </c>
      <c r="D24" s="43"/>
    </row>
    <row r="25" spans="1:4" ht="111.75" customHeight="1" x14ac:dyDescent="0.25">
      <c r="A25" s="1027"/>
      <c r="B25" s="1028" t="s">
        <v>3476</v>
      </c>
      <c r="C25" s="42" t="s">
        <v>3477</v>
      </c>
      <c r="D25" s="44"/>
    </row>
    <row r="26" spans="1:4" ht="96.75" customHeight="1" x14ac:dyDescent="0.25">
      <c r="A26" s="1027"/>
      <c r="B26" s="1029"/>
      <c r="C26" s="42" t="s">
        <v>3478</v>
      </c>
      <c r="D26" s="44"/>
    </row>
    <row r="27" spans="1:4" ht="114.75" customHeight="1" x14ac:dyDescent="0.25">
      <c r="A27" s="1027"/>
      <c r="B27" s="1030"/>
      <c r="C27" s="42" t="s">
        <v>3479</v>
      </c>
      <c r="D27" s="44"/>
    </row>
    <row r="28" spans="1:4" ht="120" customHeight="1" x14ac:dyDescent="0.25">
      <c r="A28" s="1027"/>
      <c r="B28" s="41" t="s">
        <v>3480</v>
      </c>
      <c r="C28" s="42" t="s">
        <v>3481</v>
      </c>
      <c r="D28" s="44"/>
    </row>
    <row r="29" spans="1:4" ht="31.5" customHeight="1" x14ac:dyDescent="0.25">
      <c r="A29" s="37" t="s">
        <v>40</v>
      </c>
      <c r="B29" s="1011" t="s">
        <v>3482</v>
      </c>
      <c r="C29" s="1012"/>
      <c r="D29" s="1013"/>
    </row>
    <row r="30" spans="1:4" ht="32.25" customHeight="1" x14ac:dyDescent="0.25">
      <c r="A30" s="37" t="s">
        <v>14</v>
      </c>
      <c r="B30" s="1011" t="s">
        <v>3483</v>
      </c>
      <c r="C30" s="1012"/>
      <c r="D30" s="1013"/>
    </row>
    <row r="31" spans="1:4" ht="32.25" customHeight="1" x14ac:dyDescent="0.25">
      <c r="A31" s="1017" t="s">
        <v>3484</v>
      </c>
      <c r="B31" s="1018"/>
      <c r="C31" s="1018"/>
      <c r="D31" s="1019"/>
    </row>
    <row r="32" spans="1:4" ht="32.25" customHeight="1" x14ac:dyDescent="0.25">
      <c r="A32" s="37" t="s">
        <v>3485</v>
      </c>
      <c r="B32" s="1011" t="s">
        <v>3486</v>
      </c>
      <c r="C32" s="1012"/>
      <c r="D32" s="1013"/>
    </row>
    <row r="33" spans="1:4" ht="32.25" customHeight="1" x14ac:dyDescent="0.25">
      <c r="A33" s="37" t="s">
        <v>3487</v>
      </c>
      <c r="B33" s="1011" t="s">
        <v>3488</v>
      </c>
      <c r="C33" s="1012"/>
      <c r="D33" s="1013"/>
    </row>
    <row r="34" spans="1:4" ht="32.25" customHeight="1" x14ac:dyDescent="0.25">
      <c r="A34" s="37" t="s">
        <v>2008</v>
      </c>
      <c r="B34" s="1011" t="s">
        <v>3489</v>
      </c>
      <c r="C34" s="1012"/>
      <c r="D34" s="1013"/>
    </row>
    <row r="35" spans="1:4" ht="32.25" customHeight="1" x14ac:dyDescent="0.25">
      <c r="A35" s="37" t="s">
        <v>3490</v>
      </c>
      <c r="B35" s="1011" t="s">
        <v>3491</v>
      </c>
      <c r="C35" s="1012"/>
      <c r="D35" s="1013"/>
    </row>
    <row r="36" spans="1:4" ht="32.25" customHeight="1" x14ac:dyDescent="0.25">
      <c r="A36" s="37" t="s">
        <v>2005</v>
      </c>
      <c r="B36" s="1014" t="s">
        <v>11</v>
      </c>
      <c r="C36" s="1015"/>
      <c r="D36" s="1016"/>
    </row>
    <row r="37" spans="1:4" ht="32.25" customHeight="1" x14ac:dyDescent="0.25">
      <c r="A37" s="1017" t="s">
        <v>3492</v>
      </c>
      <c r="B37" s="1018"/>
      <c r="C37" s="1018"/>
      <c r="D37" s="1019"/>
    </row>
    <row r="38" spans="1:4" x14ac:dyDescent="0.25">
      <c r="A38" s="45" t="s">
        <v>3493</v>
      </c>
      <c r="B38" s="1008" t="s">
        <v>3494</v>
      </c>
      <c r="C38" s="1008"/>
      <c r="D38" s="1008"/>
    </row>
    <row r="39" spans="1:4" ht="91.5" customHeight="1" x14ac:dyDescent="0.25">
      <c r="A39" s="46" t="s">
        <v>1998</v>
      </c>
      <c r="B39" s="1008" t="s">
        <v>3495</v>
      </c>
      <c r="C39" s="1008"/>
      <c r="D39" s="1008"/>
    </row>
    <row r="40" spans="1:4" ht="36" customHeight="1" x14ac:dyDescent="0.25">
      <c r="A40" s="46"/>
      <c r="B40" s="1020" t="s">
        <v>3496</v>
      </c>
      <c r="C40" s="1021"/>
      <c r="D40" s="1022"/>
    </row>
    <row r="41" spans="1:4" ht="37.9" customHeight="1" x14ac:dyDescent="0.25">
      <c r="A41" s="46" t="s">
        <v>3497</v>
      </c>
      <c r="B41" s="1008" t="s">
        <v>3498</v>
      </c>
      <c r="C41" s="1008"/>
      <c r="D41" s="1008"/>
    </row>
    <row r="42" spans="1:4" ht="18" customHeight="1" x14ac:dyDescent="0.25">
      <c r="B42" s="1009"/>
      <c r="C42" s="1009"/>
      <c r="D42" s="1009"/>
    </row>
    <row r="45" spans="1:4" ht="34.5" customHeight="1" x14ac:dyDescent="0.25">
      <c r="A45" s="1010" t="s">
        <v>3499</v>
      </c>
      <c r="B45" s="1010"/>
      <c r="C45" s="1010"/>
      <c r="D45" s="1010"/>
    </row>
  </sheetData>
  <customSheetViews>
    <customSheetView guid="{C789DFBB-3603-417A-855F-31776D1E7A24}" topLeftCell="A31">
      <selection activeCell="A31" sqref="A1:XFD1048576"/>
      <pageMargins left="0" right="0" top="0" bottom="0" header="0" footer="0"/>
    </customSheetView>
  </customSheetViews>
  <mergeCells count="41">
    <mergeCell ref="B6:D6"/>
    <mergeCell ref="A1:D1"/>
    <mergeCell ref="B2:D2"/>
    <mergeCell ref="B3:D3"/>
    <mergeCell ref="B4:D4"/>
    <mergeCell ref="B5:D5"/>
    <mergeCell ref="B18:D18"/>
    <mergeCell ref="B7:D7"/>
    <mergeCell ref="B8:D8"/>
    <mergeCell ref="B9:D9"/>
    <mergeCell ref="B10:D10"/>
    <mergeCell ref="B11:D11"/>
    <mergeCell ref="B12:D12"/>
    <mergeCell ref="B13:D13"/>
    <mergeCell ref="B14:D14"/>
    <mergeCell ref="B15:D15"/>
    <mergeCell ref="A16:D16"/>
    <mergeCell ref="B17:D17"/>
    <mergeCell ref="B32:D32"/>
    <mergeCell ref="A19:A21"/>
    <mergeCell ref="B19:C19"/>
    <mergeCell ref="B20:C20"/>
    <mergeCell ref="B21:C21"/>
    <mergeCell ref="B22:D22"/>
    <mergeCell ref="B23:D23"/>
    <mergeCell ref="A24:A28"/>
    <mergeCell ref="B25:B27"/>
    <mergeCell ref="B29:D29"/>
    <mergeCell ref="B30:D30"/>
    <mergeCell ref="A31:D31"/>
    <mergeCell ref="B39:D39"/>
    <mergeCell ref="B41:D41"/>
    <mergeCell ref="B42:D42"/>
    <mergeCell ref="A45:D45"/>
    <mergeCell ref="B33:D33"/>
    <mergeCell ref="B34:D34"/>
    <mergeCell ref="B35:D35"/>
    <mergeCell ref="B36:D36"/>
    <mergeCell ref="A37:D37"/>
    <mergeCell ref="B38:D38"/>
    <mergeCell ref="B40:D4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61495-26A3-4FAE-A1E2-4F19EC1A7F46}">
  <dimension ref="A1:AB149"/>
  <sheetViews>
    <sheetView topLeftCell="H143" zoomScale="90" zoomScaleNormal="90" workbookViewId="0">
      <selection activeCell="X2" sqref="X2:Y149"/>
    </sheetView>
  </sheetViews>
  <sheetFormatPr baseColWidth="10" defaultColWidth="9.140625" defaultRowHeight="15" x14ac:dyDescent="0.25"/>
  <cols>
    <col min="1" max="1" width="8.140625" style="492" customWidth="1"/>
    <col min="2" max="2" width="37.7109375" style="493" customWidth="1"/>
    <col min="3" max="3" width="23.5703125" style="493" customWidth="1"/>
    <col min="4" max="4" width="35.7109375" style="493" customWidth="1"/>
    <col min="5" max="5" width="32.140625" style="493" customWidth="1"/>
    <col min="6" max="6" width="39" style="493" customWidth="1"/>
    <col min="7" max="7" width="66" style="493" customWidth="1"/>
    <col min="8" max="8" width="40" style="493" customWidth="1"/>
    <col min="9" max="9" width="19.42578125" style="493" customWidth="1"/>
    <col min="10" max="12" width="18.85546875" style="493" customWidth="1"/>
    <col min="13" max="28" width="11" style="491" customWidth="1"/>
    <col min="29" max="16384" width="9.140625" style="493"/>
  </cols>
  <sheetData>
    <row r="1" spans="1:28" ht="59.25" customHeight="1" x14ac:dyDescent="0.25">
      <c r="A1" s="642" t="s">
        <v>21</v>
      </c>
      <c r="B1" s="642" t="s">
        <v>1987</v>
      </c>
      <c r="C1" s="642" t="s">
        <v>3500</v>
      </c>
      <c r="D1" s="642" t="s">
        <v>1993</v>
      </c>
      <c r="E1" s="643" t="s">
        <v>1994</v>
      </c>
      <c r="F1" s="642" t="s">
        <v>1995</v>
      </c>
      <c r="G1" s="642" t="s">
        <v>3501</v>
      </c>
      <c r="H1" s="642" t="s">
        <v>3502</v>
      </c>
      <c r="I1" s="642" t="s">
        <v>36</v>
      </c>
      <c r="J1" s="642" t="s">
        <v>3503</v>
      </c>
      <c r="K1" s="642" t="s">
        <v>3504</v>
      </c>
      <c r="L1" s="642" t="s">
        <v>3505</v>
      </c>
      <c r="M1" s="642" t="s">
        <v>3506</v>
      </c>
      <c r="N1" s="642" t="s">
        <v>3507</v>
      </c>
      <c r="O1" s="642" t="s">
        <v>3508</v>
      </c>
      <c r="P1" s="642" t="s">
        <v>3509</v>
      </c>
      <c r="Q1" s="642" t="s">
        <v>3510</v>
      </c>
      <c r="R1" s="642" t="s">
        <v>3511</v>
      </c>
      <c r="S1" s="642" t="s">
        <v>3512</v>
      </c>
      <c r="T1" s="642" t="s">
        <v>3513</v>
      </c>
      <c r="U1" s="642" t="s">
        <v>3514</v>
      </c>
      <c r="V1" s="642" t="s">
        <v>3515</v>
      </c>
      <c r="W1" s="642" t="s">
        <v>3516</v>
      </c>
      <c r="X1" s="642" t="s">
        <v>3517</v>
      </c>
      <c r="Y1" s="642" t="s">
        <v>3518</v>
      </c>
      <c r="Z1" s="696" t="s">
        <v>3519</v>
      </c>
      <c r="AA1" s="696" t="s">
        <v>3520</v>
      </c>
      <c r="AB1" s="696" t="s">
        <v>3521</v>
      </c>
    </row>
    <row r="2" spans="1:28" s="470" customFormat="1" ht="76.5" customHeight="1" x14ac:dyDescent="0.25">
      <c r="A2" s="516">
        <v>1</v>
      </c>
      <c r="B2" s="517" t="s">
        <v>68</v>
      </c>
      <c r="C2" s="518" t="s">
        <v>71</v>
      </c>
      <c r="D2" s="518" t="s">
        <v>75</v>
      </c>
      <c r="E2" s="518" t="s">
        <v>76</v>
      </c>
      <c r="F2" s="517" t="s">
        <v>77</v>
      </c>
      <c r="G2" s="517" t="s">
        <v>78</v>
      </c>
      <c r="H2" s="517" t="s">
        <v>80</v>
      </c>
      <c r="I2" s="517" t="s">
        <v>81</v>
      </c>
      <c r="J2" s="517" t="s">
        <v>83</v>
      </c>
      <c r="K2" s="518" t="s">
        <v>3522</v>
      </c>
      <c r="L2" s="519" t="s">
        <v>85</v>
      </c>
      <c r="M2" s="520">
        <v>0.05</v>
      </c>
      <c r="N2" s="521">
        <v>0.3</v>
      </c>
      <c r="O2" s="521">
        <v>0.55000000000000004</v>
      </c>
      <c r="P2" s="521">
        <v>0.8</v>
      </c>
      <c r="Q2" s="644">
        <v>0.8</v>
      </c>
      <c r="R2" s="242">
        <v>0.35</v>
      </c>
      <c r="S2" s="469">
        <v>0.63636363636363624</v>
      </c>
      <c r="T2" s="632">
        <v>0.41660000000000003</v>
      </c>
      <c r="U2" s="563">
        <v>0.75749999999999995</v>
      </c>
      <c r="V2" s="3" t="s">
        <v>91</v>
      </c>
      <c r="W2" s="3" t="s">
        <v>92</v>
      </c>
      <c r="X2" s="632">
        <v>0.48320000000000002</v>
      </c>
      <c r="Y2" s="563">
        <v>0.87849999999999995</v>
      </c>
      <c r="Z2" s="551">
        <v>0</v>
      </c>
      <c r="AA2" s="482">
        <v>1</v>
      </c>
      <c r="AB2" s="482">
        <v>1</v>
      </c>
    </row>
    <row r="3" spans="1:28" s="470" customFormat="1" ht="76.5" customHeight="1" x14ac:dyDescent="0.25">
      <c r="A3" s="5">
        <v>2</v>
      </c>
      <c r="B3" s="4" t="s">
        <v>68</v>
      </c>
      <c r="C3" s="7" t="s">
        <v>100</v>
      </c>
      <c r="D3" s="7" t="s">
        <v>75</v>
      </c>
      <c r="E3" s="7" t="s">
        <v>101</v>
      </c>
      <c r="F3" s="4" t="s">
        <v>102</v>
      </c>
      <c r="G3" s="4" t="s">
        <v>103</v>
      </c>
      <c r="H3" s="4" t="s">
        <v>105</v>
      </c>
      <c r="I3" s="517" t="s">
        <v>81</v>
      </c>
      <c r="J3" s="517" t="s">
        <v>83</v>
      </c>
      <c r="K3" s="518" t="s">
        <v>3522</v>
      </c>
      <c r="L3" s="519" t="s">
        <v>85</v>
      </c>
      <c r="M3" s="9">
        <v>0</v>
      </c>
      <c r="N3" s="8">
        <v>0.25</v>
      </c>
      <c r="O3" s="522">
        <v>0.5</v>
      </c>
      <c r="P3" s="8">
        <v>1</v>
      </c>
      <c r="Q3" s="61">
        <v>1</v>
      </c>
      <c r="R3" s="230">
        <v>0</v>
      </c>
      <c r="S3" s="10">
        <v>0</v>
      </c>
      <c r="T3" s="544">
        <v>0.35</v>
      </c>
      <c r="U3" s="20">
        <v>0.7</v>
      </c>
      <c r="V3" s="20">
        <v>0.35</v>
      </c>
      <c r="W3" s="20">
        <v>0.7</v>
      </c>
      <c r="X3" s="544">
        <v>0.35</v>
      </c>
      <c r="Y3" s="544">
        <f>(X3/O3)</f>
        <v>0.7</v>
      </c>
      <c r="Z3" s="551">
        <v>0</v>
      </c>
      <c r="AA3" s="474"/>
      <c r="AB3" s="474">
        <v>0.82</v>
      </c>
    </row>
    <row r="4" spans="1:28" s="470" customFormat="1" ht="76.5" customHeight="1" x14ac:dyDescent="0.25">
      <c r="A4" s="5">
        <v>3</v>
      </c>
      <c r="B4" s="4" t="s">
        <v>68</v>
      </c>
      <c r="C4" s="7" t="s">
        <v>100</v>
      </c>
      <c r="D4" s="7" t="s">
        <v>118</v>
      </c>
      <c r="E4" s="7" t="s">
        <v>119</v>
      </c>
      <c r="F4" s="7" t="s">
        <v>120</v>
      </c>
      <c r="G4" s="4" t="s">
        <v>121</v>
      </c>
      <c r="H4" s="4" t="s">
        <v>123</v>
      </c>
      <c r="I4" s="517" t="s">
        <v>124</v>
      </c>
      <c r="J4" s="517" t="s">
        <v>83</v>
      </c>
      <c r="K4" s="523" t="s">
        <v>3523</v>
      </c>
      <c r="L4" s="519" t="s">
        <v>127</v>
      </c>
      <c r="M4" s="9">
        <v>1</v>
      </c>
      <c r="N4" s="8">
        <v>1</v>
      </c>
      <c r="O4" s="8">
        <v>1</v>
      </c>
      <c r="P4" s="8">
        <v>1</v>
      </c>
      <c r="Q4" s="61">
        <v>1</v>
      </c>
      <c r="R4" s="32">
        <v>0.2</v>
      </c>
      <c r="S4" s="10">
        <v>0.2</v>
      </c>
      <c r="T4" s="561">
        <v>0.2</v>
      </c>
      <c r="U4" s="547">
        <v>0.2</v>
      </c>
      <c r="V4" s="6"/>
      <c r="W4" s="6"/>
      <c r="X4" s="667">
        <v>0.4</v>
      </c>
      <c r="Y4" s="528">
        <v>0.4</v>
      </c>
      <c r="Z4" s="551">
        <v>0.11</v>
      </c>
      <c r="AA4" s="474">
        <v>0.98</v>
      </c>
      <c r="AB4" s="474">
        <v>0.89</v>
      </c>
    </row>
    <row r="5" spans="1:28" s="470" customFormat="1" ht="76.5" customHeight="1" x14ac:dyDescent="0.25">
      <c r="A5" s="5">
        <v>4</v>
      </c>
      <c r="B5" s="4" t="s">
        <v>68</v>
      </c>
      <c r="C5" s="7" t="s">
        <v>100</v>
      </c>
      <c r="D5" s="7" t="s">
        <v>75</v>
      </c>
      <c r="E5" s="7" t="s">
        <v>101</v>
      </c>
      <c r="F5" s="4" t="s">
        <v>3524</v>
      </c>
      <c r="G5" s="4" t="s">
        <v>138</v>
      </c>
      <c r="H5" s="4" t="s">
        <v>141</v>
      </c>
      <c r="I5" s="517" t="s">
        <v>142</v>
      </c>
      <c r="J5" s="517" t="s">
        <v>83</v>
      </c>
      <c r="K5" s="523" t="s">
        <v>3523</v>
      </c>
      <c r="L5" s="519" t="s">
        <v>127</v>
      </c>
      <c r="M5" s="9">
        <v>0.99950000000000006</v>
      </c>
      <c r="N5" s="8">
        <v>0.99960000000000004</v>
      </c>
      <c r="O5" s="8">
        <v>0.99970000000000003</v>
      </c>
      <c r="P5" s="8">
        <v>0.99980000000000002</v>
      </c>
      <c r="Q5" s="61">
        <v>0.99980000000000002</v>
      </c>
      <c r="R5" s="6"/>
      <c r="S5" s="6"/>
      <c r="T5" s="562"/>
      <c r="U5" s="532"/>
      <c r="V5" s="6"/>
      <c r="W5" s="563"/>
      <c r="X5" s="563"/>
      <c r="Y5" s="551"/>
      <c r="Z5" s="561">
        <v>0</v>
      </c>
      <c r="AA5" s="474">
        <v>0.9904952476238118</v>
      </c>
      <c r="AB5" s="474">
        <v>0.99949979991996796</v>
      </c>
    </row>
    <row r="6" spans="1:28" s="470" customFormat="1" ht="76.5" customHeight="1" x14ac:dyDescent="0.25">
      <c r="A6" s="5">
        <v>5</v>
      </c>
      <c r="B6" s="4" t="s">
        <v>151</v>
      </c>
      <c r="C6" s="4" t="s">
        <v>100</v>
      </c>
      <c r="D6" s="4" t="s">
        <v>153</v>
      </c>
      <c r="E6" s="4" t="s">
        <v>154</v>
      </c>
      <c r="F6" s="4" t="s">
        <v>155</v>
      </c>
      <c r="G6" s="4" t="s">
        <v>156</v>
      </c>
      <c r="H6" s="4" t="s">
        <v>158</v>
      </c>
      <c r="I6" s="517" t="s">
        <v>81</v>
      </c>
      <c r="J6" s="517" t="s">
        <v>83</v>
      </c>
      <c r="K6" s="518" t="s">
        <v>3522</v>
      </c>
      <c r="L6" s="519" t="s">
        <v>85</v>
      </c>
      <c r="M6" s="15">
        <v>0.9</v>
      </c>
      <c r="N6" s="6">
        <v>0</v>
      </c>
      <c r="O6" s="6">
        <v>0</v>
      </c>
      <c r="P6" s="6">
        <v>0</v>
      </c>
      <c r="Q6" s="81">
        <v>0.9</v>
      </c>
      <c r="R6" s="230">
        <v>0.2</v>
      </c>
      <c r="S6" s="14">
        <v>0.2</v>
      </c>
      <c r="T6" s="20">
        <v>0.2</v>
      </c>
      <c r="U6" s="20">
        <v>0.2</v>
      </c>
      <c r="V6" s="20">
        <v>0.5</v>
      </c>
      <c r="W6" s="20">
        <v>0.5</v>
      </c>
      <c r="X6" s="6"/>
      <c r="Y6" s="6"/>
      <c r="Z6" s="20">
        <f>90%-90%</f>
        <v>0</v>
      </c>
      <c r="AA6" s="474">
        <v>0</v>
      </c>
      <c r="AB6" s="474">
        <v>0</v>
      </c>
    </row>
    <row r="7" spans="1:28" s="470" customFormat="1" ht="76.5" customHeight="1" x14ac:dyDescent="0.25">
      <c r="A7" s="5">
        <v>5.0999999999999996</v>
      </c>
      <c r="B7" s="4" t="s">
        <v>151</v>
      </c>
      <c r="C7" s="4" t="s">
        <v>100</v>
      </c>
      <c r="D7" s="4" t="s">
        <v>153</v>
      </c>
      <c r="E7" s="4" t="s">
        <v>154</v>
      </c>
      <c r="F7" s="4" t="s">
        <v>155</v>
      </c>
      <c r="G7" s="4" t="s">
        <v>156</v>
      </c>
      <c r="H7" s="4" t="s">
        <v>172</v>
      </c>
      <c r="I7" s="517" t="s">
        <v>81</v>
      </c>
      <c r="J7" s="517" t="s">
        <v>174</v>
      </c>
      <c r="K7" s="518" t="s">
        <v>3522</v>
      </c>
      <c r="L7" s="519" t="s">
        <v>85</v>
      </c>
      <c r="M7" s="16">
        <v>0</v>
      </c>
      <c r="N7" s="6">
        <v>13</v>
      </c>
      <c r="O7" s="6">
        <v>1</v>
      </c>
      <c r="P7" s="17">
        <v>1</v>
      </c>
      <c r="Q7" s="113">
        <v>15</v>
      </c>
      <c r="R7" s="645">
        <v>0</v>
      </c>
      <c r="S7" s="14">
        <v>0</v>
      </c>
      <c r="T7" s="6">
        <v>0</v>
      </c>
      <c r="U7" s="6">
        <v>0</v>
      </c>
      <c r="V7" s="6">
        <v>5</v>
      </c>
      <c r="W7" s="20">
        <v>0.36</v>
      </c>
      <c r="X7" s="6">
        <v>0</v>
      </c>
      <c r="Y7" s="20">
        <v>0</v>
      </c>
      <c r="Z7" s="6">
        <f>13-5</f>
        <v>8</v>
      </c>
      <c r="AA7" s="474"/>
      <c r="AB7" s="474">
        <v>0</v>
      </c>
    </row>
    <row r="8" spans="1:28" s="470" customFormat="1" ht="76.5" customHeight="1" x14ac:dyDescent="0.25">
      <c r="A8" s="5">
        <v>6</v>
      </c>
      <c r="B8" s="4" t="s">
        <v>151</v>
      </c>
      <c r="C8" s="4" t="s">
        <v>100</v>
      </c>
      <c r="D8" s="4" t="s">
        <v>153</v>
      </c>
      <c r="E8" s="4" t="s">
        <v>154</v>
      </c>
      <c r="F8" s="4" t="s">
        <v>185</v>
      </c>
      <c r="G8" s="4" t="s">
        <v>186</v>
      </c>
      <c r="H8" s="4" t="s">
        <v>187</v>
      </c>
      <c r="I8" s="517" t="s">
        <v>81</v>
      </c>
      <c r="J8" s="517" t="s">
        <v>174</v>
      </c>
      <c r="K8" s="518" t="s">
        <v>3522</v>
      </c>
      <c r="L8" s="519" t="s">
        <v>85</v>
      </c>
      <c r="M8" s="16">
        <v>3</v>
      </c>
      <c r="N8" s="6">
        <v>3</v>
      </c>
      <c r="O8" s="6">
        <v>3</v>
      </c>
      <c r="P8" s="6">
        <v>3</v>
      </c>
      <c r="Q8" s="115">
        <v>12</v>
      </c>
      <c r="R8" s="646">
        <v>0</v>
      </c>
      <c r="S8" s="14">
        <v>0</v>
      </c>
      <c r="T8" s="6">
        <v>0</v>
      </c>
      <c r="U8" s="6">
        <v>0</v>
      </c>
      <c r="V8" s="6">
        <v>2</v>
      </c>
      <c r="W8" s="20">
        <v>0.67</v>
      </c>
      <c r="X8" s="484">
        <f>+T8+R8+V8</f>
        <v>2</v>
      </c>
      <c r="Y8" s="483">
        <f>+X8/O8</f>
        <v>0.66666666666666663</v>
      </c>
      <c r="Z8" s="6">
        <v>0</v>
      </c>
      <c r="AA8" s="474">
        <v>1.6666666666666667</v>
      </c>
      <c r="AB8" s="474">
        <v>1</v>
      </c>
    </row>
    <row r="9" spans="1:28" s="470" customFormat="1" ht="76.5" customHeight="1" x14ac:dyDescent="0.25">
      <c r="A9" s="5">
        <v>7</v>
      </c>
      <c r="B9" s="4" t="s">
        <v>196</v>
      </c>
      <c r="C9" s="4" t="s">
        <v>100</v>
      </c>
      <c r="D9" s="4" t="s">
        <v>75</v>
      </c>
      <c r="E9" s="4" t="s">
        <v>199</v>
      </c>
      <c r="F9" s="4" t="s">
        <v>155</v>
      </c>
      <c r="G9" s="4" t="s">
        <v>200</v>
      </c>
      <c r="H9" s="4" t="s">
        <v>201</v>
      </c>
      <c r="I9" s="517"/>
      <c r="J9" s="517"/>
      <c r="K9" s="518"/>
      <c r="L9" s="519"/>
      <c r="M9" s="18">
        <v>0.5</v>
      </c>
      <c r="N9" s="19">
        <v>0.5</v>
      </c>
      <c r="O9" s="6">
        <v>0</v>
      </c>
      <c r="P9" s="6">
        <v>0</v>
      </c>
      <c r="Q9" s="80">
        <v>1</v>
      </c>
      <c r="R9" s="333"/>
      <c r="S9" s="14"/>
      <c r="T9" s="6"/>
      <c r="U9" s="6"/>
      <c r="V9" s="6"/>
      <c r="W9" s="6"/>
      <c r="X9" s="6"/>
      <c r="Y9" s="6"/>
      <c r="Z9" s="6">
        <v>0</v>
      </c>
      <c r="AA9" s="474">
        <v>1</v>
      </c>
      <c r="AB9" s="474">
        <v>1</v>
      </c>
    </row>
    <row r="10" spans="1:28" s="470" customFormat="1" ht="76.5" customHeight="1" x14ac:dyDescent="0.25">
      <c r="A10" s="5">
        <v>8</v>
      </c>
      <c r="B10" s="4" t="s">
        <v>196</v>
      </c>
      <c r="C10" s="4" t="s">
        <v>100</v>
      </c>
      <c r="D10" s="4" t="s">
        <v>75</v>
      </c>
      <c r="E10" s="4" t="s">
        <v>199</v>
      </c>
      <c r="F10" s="4" t="s">
        <v>155</v>
      </c>
      <c r="G10" s="4" t="s">
        <v>212</v>
      </c>
      <c r="H10" s="4" t="s">
        <v>215</v>
      </c>
      <c r="I10" s="517" t="s">
        <v>124</v>
      </c>
      <c r="J10" s="517" t="s">
        <v>174</v>
      </c>
      <c r="K10" s="518" t="s">
        <v>3522</v>
      </c>
      <c r="L10" s="519" t="s">
        <v>85</v>
      </c>
      <c r="M10" s="35">
        <v>3</v>
      </c>
      <c r="N10" s="21">
        <v>13</v>
      </c>
      <c r="O10" s="21">
        <v>18</v>
      </c>
      <c r="P10" s="21">
        <v>11</v>
      </c>
      <c r="Q10" s="80">
        <v>45</v>
      </c>
      <c r="R10" s="647">
        <v>0</v>
      </c>
      <c r="S10" s="14">
        <v>0</v>
      </c>
      <c r="T10" s="6">
        <v>7</v>
      </c>
      <c r="U10" s="524">
        <v>0.38800000000000001</v>
      </c>
      <c r="V10" s="6">
        <v>5</v>
      </c>
      <c r="W10" s="20">
        <v>0.28000000000000003</v>
      </c>
      <c r="X10" s="684">
        <v>12</v>
      </c>
      <c r="Y10" s="524">
        <v>0.67</v>
      </c>
      <c r="Z10" s="6">
        <v>0</v>
      </c>
      <c r="AA10" s="474">
        <v>1.4285714285714286</v>
      </c>
      <c r="AB10" s="474">
        <v>0.77777777777777768</v>
      </c>
    </row>
    <row r="11" spans="1:28" s="470" customFormat="1" ht="76.5" customHeight="1" x14ac:dyDescent="0.25">
      <c r="A11" s="5">
        <v>9</v>
      </c>
      <c r="B11" s="4" t="s">
        <v>196</v>
      </c>
      <c r="C11" s="4" t="s">
        <v>100</v>
      </c>
      <c r="D11" s="4" t="s">
        <v>75</v>
      </c>
      <c r="E11" s="4" t="s">
        <v>226</v>
      </c>
      <c r="F11" s="4" t="s">
        <v>77</v>
      </c>
      <c r="G11" s="4" t="s">
        <v>227</v>
      </c>
      <c r="H11" s="4" t="s">
        <v>228</v>
      </c>
      <c r="I11" s="517"/>
      <c r="J11" s="517"/>
      <c r="K11" s="518"/>
      <c r="L11" s="519"/>
      <c r="M11" s="15">
        <v>0.3</v>
      </c>
      <c r="N11" s="20">
        <v>0.7</v>
      </c>
      <c r="O11" s="6">
        <v>0</v>
      </c>
      <c r="P11" s="6">
        <v>0</v>
      </c>
      <c r="Q11" s="81">
        <v>1</v>
      </c>
      <c r="R11" s="333"/>
      <c r="S11" s="14"/>
      <c r="T11" s="6"/>
      <c r="U11" s="6"/>
      <c r="V11" s="6"/>
      <c r="W11" s="6"/>
      <c r="X11" s="648">
        <f>T11+R11</f>
        <v>0</v>
      </c>
      <c r="Y11" s="483"/>
      <c r="Z11" s="6">
        <v>0</v>
      </c>
      <c r="AA11" s="474">
        <v>0.5</v>
      </c>
      <c r="AB11" s="474">
        <v>1</v>
      </c>
    </row>
    <row r="12" spans="1:28" s="470" customFormat="1" ht="76.5" customHeight="1" x14ac:dyDescent="0.25">
      <c r="A12" s="5">
        <v>9.1</v>
      </c>
      <c r="B12" s="4" t="s">
        <v>196</v>
      </c>
      <c r="C12" s="4" t="s">
        <v>100</v>
      </c>
      <c r="D12" s="4" t="s">
        <v>75</v>
      </c>
      <c r="E12" s="4" t="s">
        <v>226</v>
      </c>
      <c r="F12" s="4" t="s">
        <v>102</v>
      </c>
      <c r="G12" s="7" t="s">
        <v>227</v>
      </c>
      <c r="H12" s="4" t="s">
        <v>233</v>
      </c>
      <c r="I12" s="517" t="s">
        <v>124</v>
      </c>
      <c r="J12" s="517" t="s">
        <v>174</v>
      </c>
      <c r="K12" s="518" t="s">
        <v>3522</v>
      </c>
      <c r="L12" s="519" t="s">
        <v>85</v>
      </c>
      <c r="M12" s="16">
        <v>0</v>
      </c>
      <c r="N12" s="6">
        <v>0</v>
      </c>
      <c r="O12" s="21">
        <v>1</v>
      </c>
      <c r="P12" s="21">
        <v>0</v>
      </c>
      <c r="Q12" s="80">
        <v>1</v>
      </c>
      <c r="R12" s="333">
        <v>0.25</v>
      </c>
      <c r="S12" s="14">
        <v>0.25</v>
      </c>
      <c r="T12" s="6">
        <v>0.25</v>
      </c>
      <c r="U12" s="20">
        <v>0.25</v>
      </c>
      <c r="V12" s="6">
        <v>0.25</v>
      </c>
      <c r="W12" s="20">
        <v>0.25</v>
      </c>
      <c r="X12" s="6">
        <v>0.75</v>
      </c>
      <c r="Y12" s="20">
        <v>0.75</v>
      </c>
      <c r="Z12" s="6">
        <v>0</v>
      </c>
      <c r="AA12" s="474"/>
      <c r="AB12" s="474">
        <v>1</v>
      </c>
    </row>
    <row r="13" spans="1:28" s="470" customFormat="1" ht="76.5" customHeight="1" x14ac:dyDescent="0.25">
      <c r="A13" s="5">
        <v>10</v>
      </c>
      <c r="B13" s="4" t="s">
        <v>246</v>
      </c>
      <c r="C13" s="4" t="s">
        <v>100</v>
      </c>
      <c r="D13" s="4" t="s">
        <v>118</v>
      </c>
      <c r="E13" s="4" t="s">
        <v>119</v>
      </c>
      <c r="F13" s="4" t="s">
        <v>102</v>
      </c>
      <c r="G13" s="4" t="s">
        <v>250</v>
      </c>
      <c r="H13" s="4" t="s">
        <v>252</v>
      </c>
      <c r="I13" s="517" t="s">
        <v>81</v>
      </c>
      <c r="J13" s="517" t="s">
        <v>254</v>
      </c>
      <c r="K13" s="518" t="s">
        <v>3522</v>
      </c>
      <c r="L13" s="519" t="s">
        <v>255</v>
      </c>
      <c r="M13" s="525">
        <v>27200</v>
      </c>
      <c r="N13" s="526">
        <v>28613.200000000001</v>
      </c>
      <c r="O13" s="526">
        <v>30026.799999999999</v>
      </c>
      <c r="P13" s="526">
        <v>31440</v>
      </c>
      <c r="Q13" s="649">
        <v>117280</v>
      </c>
      <c r="R13" s="650">
        <v>14911</v>
      </c>
      <c r="S13" s="10">
        <v>0.49659999999999999</v>
      </c>
      <c r="T13" s="649">
        <v>7700</v>
      </c>
      <c r="U13" s="350">
        <v>0.25600000000000001</v>
      </c>
      <c r="V13" s="651">
        <v>2766</v>
      </c>
      <c r="W13" s="350">
        <v>9.2100000000000001E-2</v>
      </c>
      <c r="X13" s="527">
        <v>25377</v>
      </c>
      <c r="Y13" s="528">
        <v>0.85</v>
      </c>
      <c r="Z13" s="529">
        <v>0</v>
      </c>
      <c r="AA13" s="474">
        <v>0.69566176470588237</v>
      </c>
      <c r="AB13" s="474">
        <v>0.89731312820656195</v>
      </c>
    </row>
    <row r="14" spans="1:28" s="470" customFormat="1" ht="76.5" customHeight="1" x14ac:dyDescent="0.25">
      <c r="A14" s="5">
        <v>10.1</v>
      </c>
      <c r="B14" s="4" t="s">
        <v>246</v>
      </c>
      <c r="C14" s="4" t="s">
        <v>100</v>
      </c>
      <c r="D14" s="4" t="s">
        <v>118</v>
      </c>
      <c r="E14" s="4" t="s">
        <v>119</v>
      </c>
      <c r="F14" s="4" t="s">
        <v>102</v>
      </c>
      <c r="G14" s="4" t="s">
        <v>250</v>
      </c>
      <c r="H14" s="4" t="s">
        <v>265</v>
      </c>
      <c r="I14" s="517" t="s">
        <v>81</v>
      </c>
      <c r="J14" s="517" t="s">
        <v>254</v>
      </c>
      <c r="K14" s="518" t="s">
        <v>3522</v>
      </c>
      <c r="L14" s="519" t="s">
        <v>255</v>
      </c>
      <c r="M14" s="525">
        <v>40800</v>
      </c>
      <c r="N14" s="526">
        <v>42919.8</v>
      </c>
      <c r="O14" s="526">
        <v>45040.2</v>
      </c>
      <c r="P14" s="526">
        <v>47160</v>
      </c>
      <c r="Q14" s="649">
        <v>175920</v>
      </c>
      <c r="R14" s="650">
        <v>9293</v>
      </c>
      <c r="S14" s="10">
        <v>0.20630000000000001</v>
      </c>
      <c r="T14" s="649">
        <v>33165</v>
      </c>
      <c r="U14" s="350">
        <v>0.73599999999999999</v>
      </c>
      <c r="V14" s="651">
        <v>8838</v>
      </c>
      <c r="W14" s="350">
        <v>0.19620000000000001</v>
      </c>
      <c r="X14" s="530">
        <v>51296</v>
      </c>
      <c r="Y14" s="531">
        <v>1.1399999999999999</v>
      </c>
      <c r="Z14" s="532">
        <v>0</v>
      </c>
      <c r="AA14" s="474">
        <v>1.4794607843137255</v>
      </c>
      <c r="AB14" s="474">
        <v>1.1314125415309484</v>
      </c>
    </row>
    <row r="15" spans="1:28" s="470" customFormat="1" ht="76.5" customHeight="1" x14ac:dyDescent="0.25">
      <c r="A15" s="5">
        <v>10.199999999999999</v>
      </c>
      <c r="B15" s="4" t="s">
        <v>246</v>
      </c>
      <c r="C15" s="4" t="s">
        <v>100</v>
      </c>
      <c r="D15" s="4" t="s">
        <v>118</v>
      </c>
      <c r="E15" s="4" t="s">
        <v>119</v>
      </c>
      <c r="F15" s="4" t="s">
        <v>102</v>
      </c>
      <c r="G15" s="4" t="s">
        <v>250</v>
      </c>
      <c r="H15" s="4" t="s">
        <v>274</v>
      </c>
      <c r="I15" s="517" t="s">
        <v>81</v>
      </c>
      <c r="J15" s="517" t="s">
        <v>174</v>
      </c>
      <c r="K15" s="518" t="s">
        <v>3522</v>
      </c>
      <c r="L15" s="519" t="s">
        <v>255</v>
      </c>
      <c r="M15" s="22">
        <v>10</v>
      </c>
      <c r="N15" s="17">
        <v>9</v>
      </c>
      <c r="O15" s="17">
        <v>48</v>
      </c>
      <c r="P15" s="17">
        <v>40</v>
      </c>
      <c r="Q15" s="113">
        <f>SUM(M15:P15)</f>
        <v>107</v>
      </c>
      <c r="R15" s="333">
        <v>14</v>
      </c>
      <c r="S15" s="533">
        <v>0.29199999999999998</v>
      </c>
      <c r="T15" s="6">
        <v>23</v>
      </c>
      <c r="U15" s="350">
        <v>0.47899999999999998</v>
      </c>
      <c r="V15" s="6">
        <v>17</v>
      </c>
      <c r="W15" s="350">
        <v>0.35420000000000001</v>
      </c>
      <c r="X15" s="534">
        <v>54</v>
      </c>
      <c r="Y15" s="531">
        <v>1.1299999999999999</v>
      </c>
      <c r="Z15" s="532">
        <v>0</v>
      </c>
      <c r="AA15" s="474">
        <v>2.1</v>
      </c>
      <c r="AB15" s="474">
        <v>8.5555555555555554</v>
      </c>
    </row>
    <row r="16" spans="1:28" s="470" customFormat="1" ht="135.75" customHeight="1" x14ac:dyDescent="0.25">
      <c r="A16" s="5">
        <v>11</v>
      </c>
      <c r="B16" s="4" t="s">
        <v>285</v>
      </c>
      <c r="C16" s="4" t="s">
        <v>71</v>
      </c>
      <c r="D16" s="4" t="s">
        <v>287</v>
      </c>
      <c r="E16" s="4" t="s">
        <v>288</v>
      </c>
      <c r="F16" s="4" t="s">
        <v>102</v>
      </c>
      <c r="G16" s="4" t="s">
        <v>289</v>
      </c>
      <c r="H16" s="4" t="s">
        <v>290</v>
      </c>
      <c r="I16" s="517" t="s">
        <v>124</v>
      </c>
      <c r="J16" s="517" t="s">
        <v>174</v>
      </c>
      <c r="K16" s="518" t="s">
        <v>3522</v>
      </c>
      <c r="L16" s="519" t="s">
        <v>85</v>
      </c>
      <c r="M16" s="16">
        <v>1</v>
      </c>
      <c r="N16" s="17">
        <v>1</v>
      </c>
      <c r="O16" s="17">
        <v>1</v>
      </c>
      <c r="P16" s="17">
        <v>1</v>
      </c>
      <c r="Q16" s="115">
        <v>4</v>
      </c>
      <c r="R16" s="333">
        <v>0</v>
      </c>
      <c r="S16" s="14">
        <v>0</v>
      </c>
      <c r="T16" s="6">
        <v>0</v>
      </c>
      <c r="U16" s="20">
        <v>0</v>
      </c>
      <c r="V16" s="6">
        <v>0</v>
      </c>
      <c r="W16" s="20">
        <v>0</v>
      </c>
      <c r="X16" s="541">
        <v>0</v>
      </c>
      <c r="Y16" s="483">
        <v>0</v>
      </c>
      <c r="Z16" s="6">
        <v>0</v>
      </c>
      <c r="AA16" s="474">
        <v>0.5</v>
      </c>
      <c r="AB16" s="474">
        <v>1</v>
      </c>
    </row>
    <row r="17" spans="1:28" s="470" customFormat="1" ht="152.25" customHeight="1" x14ac:dyDescent="0.25">
      <c r="A17" s="5">
        <v>12</v>
      </c>
      <c r="B17" s="4" t="s">
        <v>285</v>
      </c>
      <c r="C17" s="4" t="s">
        <v>71</v>
      </c>
      <c r="D17" s="4" t="s">
        <v>75</v>
      </c>
      <c r="E17" s="4" t="s">
        <v>101</v>
      </c>
      <c r="F17" s="4" t="s">
        <v>102</v>
      </c>
      <c r="G17" s="4" t="s">
        <v>305</v>
      </c>
      <c r="H17" s="4" t="s">
        <v>306</v>
      </c>
      <c r="I17" s="517" t="s">
        <v>81</v>
      </c>
      <c r="J17" s="517" t="s">
        <v>83</v>
      </c>
      <c r="K17" s="518" t="s">
        <v>3522</v>
      </c>
      <c r="L17" s="519" t="s">
        <v>85</v>
      </c>
      <c r="M17" s="22">
        <v>0</v>
      </c>
      <c r="N17" s="8">
        <v>0.25</v>
      </c>
      <c r="O17" s="8">
        <v>0.25</v>
      </c>
      <c r="P17" s="8">
        <v>0.5</v>
      </c>
      <c r="Q17" s="61">
        <v>1</v>
      </c>
      <c r="R17" s="333">
        <v>0</v>
      </c>
      <c r="S17" s="14">
        <v>0</v>
      </c>
      <c r="T17" s="6">
        <v>0</v>
      </c>
      <c r="U17" s="20">
        <v>0</v>
      </c>
      <c r="V17" s="6">
        <v>1.4999999999999999E-2</v>
      </c>
      <c r="W17" s="350">
        <v>6.25E-2</v>
      </c>
      <c r="X17" s="652">
        <v>1.4999999999999999E-4</v>
      </c>
      <c r="Y17" s="515">
        <v>6.25E-2</v>
      </c>
      <c r="Z17" s="20">
        <v>0.19</v>
      </c>
      <c r="AA17" s="474">
        <v>0</v>
      </c>
      <c r="AB17" s="474">
        <v>0.06</v>
      </c>
    </row>
    <row r="18" spans="1:28" s="470" customFormat="1" ht="76.5" customHeight="1" x14ac:dyDescent="0.25">
      <c r="A18" s="5">
        <v>13</v>
      </c>
      <c r="B18" s="4" t="s">
        <v>317</v>
      </c>
      <c r="C18" s="4" t="s">
        <v>100</v>
      </c>
      <c r="D18" s="4" t="s">
        <v>321</v>
      </c>
      <c r="E18" s="4" t="s">
        <v>322</v>
      </c>
      <c r="F18" s="4" t="s">
        <v>155</v>
      </c>
      <c r="G18" s="4" t="s">
        <v>323</v>
      </c>
      <c r="H18" s="4" t="s">
        <v>325</v>
      </c>
      <c r="I18" s="517" t="s">
        <v>81</v>
      </c>
      <c r="J18" s="517" t="s">
        <v>174</v>
      </c>
      <c r="K18" s="518" t="s">
        <v>126</v>
      </c>
      <c r="L18" s="519" t="s">
        <v>127</v>
      </c>
      <c r="M18" s="535">
        <v>0</v>
      </c>
      <c r="N18" s="536">
        <v>0</v>
      </c>
      <c r="O18" s="536">
        <v>0</v>
      </c>
      <c r="P18" s="536">
        <v>1</v>
      </c>
      <c r="Q18" s="653">
        <v>1</v>
      </c>
      <c r="R18" s="333"/>
      <c r="S18" s="10"/>
      <c r="T18" s="20"/>
      <c r="U18" s="20"/>
      <c r="V18" s="20"/>
      <c r="W18" s="20"/>
      <c r="X18" s="20"/>
      <c r="Y18" s="20"/>
      <c r="Z18" s="6">
        <v>0</v>
      </c>
      <c r="AA18" s="474"/>
      <c r="AB18" s="474"/>
    </row>
    <row r="19" spans="1:28" s="470" customFormat="1" ht="111" customHeight="1" x14ac:dyDescent="0.25">
      <c r="A19" s="5">
        <v>14</v>
      </c>
      <c r="B19" s="4" t="s">
        <v>317</v>
      </c>
      <c r="C19" s="4" t="s">
        <v>100</v>
      </c>
      <c r="D19" s="4" t="s">
        <v>321</v>
      </c>
      <c r="E19" s="4" t="s">
        <v>322</v>
      </c>
      <c r="F19" s="4" t="s">
        <v>339</v>
      </c>
      <c r="G19" s="4" t="s">
        <v>340</v>
      </c>
      <c r="H19" s="4" t="s">
        <v>342</v>
      </c>
      <c r="I19" s="517" t="s">
        <v>81</v>
      </c>
      <c r="J19" s="517" t="s">
        <v>83</v>
      </c>
      <c r="K19" s="518" t="s">
        <v>3522</v>
      </c>
      <c r="L19" s="519" t="s">
        <v>127</v>
      </c>
      <c r="M19" s="668">
        <v>0</v>
      </c>
      <c r="N19" s="669">
        <v>0.3</v>
      </c>
      <c r="O19" s="669">
        <v>0.6</v>
      </c>
      <c r="P19" s="669">
        <v>1</v>
      </c>
      <c r="Q19" s="654">
        <v>1</v>
      </c>
      <c r="R19" s="333">
        <v>0</v>
      </c>
      <c r="S19" s="10">
        <v>0</v>
      </c>
      <c r="T19" s="20">
        <v>0.45</v>
      </c>
      <c r="U19" s="20">
        <v>0.75</v>
      </c>
      <c r="V19" s="20">
        <v>0.26</v>
      </c>
      <c r="W19" s="20">
        <f>V19/O19</f>
        <v>0.43333333333333335</v>
      </c>
      <c r="X19" s="483">
        <f>+T19+R19+V19</f>
        <v>0.71</v>
      </c>
      <c r="Y19" s="483">
        <f t="shared" ref="Y19:Y27" si="0">+X19/O19</f>
        <v>1.1833333333333333</v>
      </c>
      <c r="Z19" s="6">
        <v>0</v>
      </c>
      <c r="AA19" s="474"/>
      <c r="AB19" s="474"/>
    </row>
    <row r="20" spans="1:28" s="470" customFormat="1" ht="76.5" customHeight="1" x14ac:dyDescent="0.25">
      <c r="A20" s="5">
        <v>15</v>
      </c>
      <c r="B20" s="4" t="s">
        <v>317</v>
      </c>
      <c r="C20" s="4" t="s">
        <v>100</v>
      </c>
      <c r="D20" s="4" t="s">
        <v>352</v>
      </c>
      <c r="E20" s="4" t="s">
        <v>353</v>
      </c>
      <c r="F20" s="4" t="s">
        <v>354</v>
      </c>
      <c r="G20" s="4" t="s">
        <v>355</v>
      </c>
      <c r="H20" s="4" t="s">
        <v>357</v>
      </c>
      <c r="I20" s="517" t="s">
        <v>81</v>
      </c>
      <c r="J20" s="517" t="s">
        <v>83</v>
      </c>
      <c r="K20" s="518" t="s">
        <v>3522</v>
      </c>
      <c r="L20" s="519" t="s">
        <v>85</v>
      </c>
      <c r="M20" s="668">
        <v>0</v>
      </c>
      <c r="N20" s="670">
        <v>0.18</v>
      </c>
      <c r="O20" s="670">
        <v>0.34</v>
      </c>
      <c r="P20" s="670">
        <v>0.48</v>
      </c>
      <c r="Q20" s="670">
        <v>0.48</v>
      </c>
      <c r="R20" s="333">
        <v>0</v>
      </c>
      <c r="S20" s="10">
        <v>0</v>
      </c>
      <c r="T20" s="20">
        <v>7.0000000000000007E-2</v>
      </c>
      <c r="U20" s="20">
        <v>0.21</v>
      </c>
      <c r="V20" s="350">
        <v>7.0000000000000007E-2</v>
      </c>
      <c r="W20" s="350">
        <v>0.21</v>
      </c>
      <c r="X20" s="483">
        <f>+T20+R20+V20</f>
        <v>0.14000000000000001</v>
      </c>
      <c r="Y20" s="483">
        <f t="shared" si="0"/>
        <v>0.41176470588235298</v>
      </c>
      <c r="Z20" s="6">
        <v>0</v>
      </c>
      <c r="AA20" s="474"/>
      <c r="AB20" s="474">
        <v>1.1666666666666667</v>
      </c>
    </row>
    <row r="21" spans="1:28" s="470" customFormat="1" ht="99.75" customHeight="1" x14ac:dyDescent="0.25">
      <c r="A21" s="5">
        <v>16</v>
      </c>
      <c r="B21" s="4" t="s">
        <v>317</v>
      </c>
      <c r="C21" s="4" t="s">
        <v>100</v>
      </c>
      <c r="D21" s="4" t="s">
        <v>352</v>
      </c>
      <c r="E21" s="4" t="s">
        <v>353</v>
      </c>
      <c r="F21" s="4" t="s">
        <v>354</v>
      </c>
      <c r="G21" s="4" t="s">
        <v>367</v>
      </c>
      <c r="H21" s="4" t="s">
        <v>368</v>
      </c>
      <c r="I21" s="517" t="s">
        <v>81</v>
      </c>
      <c r="J21" s="517" t="s">
        <v>83</v>
      </c>
      <c r="K21" s="518" t="s">
        <v>3522</v>
      </c>
      <c r="L21" s="519" t="s">
        <v>127</v>
      </c>
      <c r="M21" s="668">
        <v>0</v>
      </c>
      <c r="N21" s="670">
        <v>0</v>
      </c>
      <c r="O21" s="670">
        <v>0.1</v>
      </c>
      <c r="P21" s="670">
        <v>0.18</v>
      </c>
      <c r="Q21" s="670">
        <v>0.18</v>
      </c>
      <c r="R21" s="333"/>
      <c r="S21" s="10">
        <v>0</v>
      </c>
      <c r="T21" s="20">
        <v>0.26</v>
      </c>
      <c r="U21" s="20">
        <v>2.6</v>
      </c>
      <c r="V21" s="20">
        <v>0.03</v>
      </c>
      <c r="W21" s="20">
        <f>V21/O21</f>
        <v>0.3</v>
      </c>
      <c r="X21" s="483">
        <f>+T21+R21+V21</f>
        <v>0.29000000000000004</v>
      </c>
      <c r="Y21" s="483">
        <f t="shared" si="0"/>
        <v>2.9000000000000004</v>
      </c>
      <c r="Z21" s="6">
        <v>0</v>
      </c>
      <c r="AA21" s="474"/>
      <c r="AB21" s="474"/>
    </row>
    <row r="22" spans="1:28" s="470" customFormat="1" ht="86.25" customHeight="1" x14ac:dyDescent="0.25">
      <c r="A22" s="5">
        <v>17</v>
      </c>
      <c r="B22" s="4" t="s">
        <v>317</v>
      </c>
      <c r="C22" s="4" t="s">
        <v>100</v>
      </c>
      <c r="D22" s="4" t="s">
        <v>352</v>
      </c>
      <c r="E22" s="4" t="s">
        <v>353</v>
      </c>
      <c r="F22" s="4" t="s">
        <v>354</v>
      </c>
      <c r="G22" s="4" t="s">
        <v>378</v>
      </c>
      <c r="H22" s="4" t="s">
        <v>380</v>
      </c>
      <c r="I22" s="517" t="s">
        <v>81</v>
      </c>
      <c r="J22" s="517" t="s">
        <v>174</v>
      </c>
      <c r="K22" s="518" t="s">
        <v>3522</v>
      </c>
      <c r="L22" s="519" t="s">
        <v>127</v>
      </c>
      <c r="M22" s="668">
        <v>0</v>
      </c>
      <c r="N22" s="671">
        <v>1</v>
      </c>
      <c r="O22" s="671">
        <v>1</v>
      </c>
      <c r="P22" s="671">
        <v>0</v>
      </c>
      <c r="Q22" s="671">
        <v>2</v>
      </c>
      <c r="R22" s="333"/>
      <c r="S22" s="10">
        <v>0</v>
      </c>
      <c r="T22" s="6">
        <v>0.5</v>
      </c>
      <c r="U22" s="20">
        <v>0.5</v>
      </c>
      <c r="V22" s="6">
        <v>0.4</v>
      </c>
      <c r="W22" s="20">
        <f>V22/O22</f>
        <v>0.4</v>
      </c>
      <c r="X22" s="484">
        <f>0.5+0.9</f>
        <v>1.4</v>
      </c>
      <c r="Y22" s="483">
        <f t="shared" si="0"/>
        <v>1.4</v>
      </c>
      <c r="Z22" s="6">
        <v>0</v>
      </c>
      <c r="AA22" s="474"/>
      <c r="AB22" s="474"/>
    </row>
    <row r="23" spans="1:28" s="470" customFormat="1" ht="76.5" customHeight="1" x14ac:dyDescent="0.25">
      <c r="A23" s="5">
        <v>17.100000000000001</v>
      </c>
      <c r="B23" s="4" t="s">
        <v>317</v>
      </c>
      <c r="C23" s="4" t="s">
        <v>100</v>
      </c>
      <c r="D23" s="4" t="s">
        <v>352</v>
      </c>
      <c r="E23" s="4" t="s">
        <v>353</v>
      </c>
      <c r="F23" s="4" t="s">
        <v>354</v>
      </c>
      <c r="G23" s="4" t="s">
        <v>378</v>
      </c>
      <c r="H23" s="4" t="s">
        <v>390</v>
      </c>
      <c r="I23" s="517" t="s">
        <v>81</v>
      </c>
      <c r="J23" s="517" t="s">
        <v>174</v>
      </c>
      <c r="K23" s="518" t="s">
        <v>126</v>
      </c>
      <c r="L23" s="519" t="s">
        <v>85</v>
      </c>
      <c r="M23" s="668">
        <v>0</v>
      </c>
      <c r="N23" s="671">
        <v>0</v>
      </c>
      <c r="O23" s="671">
        <v>1</v>
      </c>
      <c r="P23" s="671">
        <v>0</v>
      </c>
      <c r="Q23" s="671">
        <v>1</v>
      </c>
      <c r="R23" s="230">
        <v>0.02</v>
      </c>
      <c r="S23" s="10">
        <v>5.8823529411764705E-2</v>
      </c>
      <c r="T23" s="378">
        <v>0.9</v>
      </c>
      <c r="U23" s="20">
        <v>0.9</v>
      </c>
      <c r="V23" s="6">
        <v>0.1</v>
      </c>
      <c r="W23" s="20">
        <f>V23/O23</f>
        <v>0.1</v>
      </c>
      <c r="X23" s="483">
        <f>+T23+R23+V23</f>
        <v>1.02</v>
      </c>
      <c r="Y23" s="483">
        <f t="shared" si="0"/>
        <v>1.02</v>
      </c>
      <c r="Z23" s="6">
        <v>0</v>
      </c>
      <c r="AA23" s="474"/>
      <c r="AB23" s="474">
        <v>0</v>
      </c>
    </row>
    <row r="24" spans="1:28" s="470" customFormat="1" ht="76.5" customHeight="1" x14ac:dyDescent="0.25">
      <c r="A24" s="5">
        <v>18</v>
      </c>
      <c r="B24" s="4" t="s">
        <v>317</v>
      </c>
      <c r="C24" s="4" t="s">
        <v>100</v>
      </c>
      <c r="D24" s="4" t="s">
        <v>321</v>
      </c>
      <c r="E24" s="4" t="s">
        <v>399</v>
      </c>
      <c r="F24" s="4" t="s">
        <v>102</v>
      </c>
      <c r="G24" s="4" t="s">
        <v>400</v>
      </c>
      <c r="H24" s="4" t="s">
        <v>402</v>
      </c>
      <c r="I24" s="517" t="s">
        <v>81</v>
      </c>
      <c r="J24" s="517" t="s">
        <v>174</v>
      </c>
      <c r="K24" s="518" t="s">
        <v>3522</v>
      </c>
      <c r="L24" s="519" t="s">
        <v>85</v>
      </c>
      <c r="M24" s="668">
        <v>0</v>
      </c>
      <c r="N24" s="671">
        <v>0</v>
      </c>
      <c r="O24" s="671">
        <v>1</v>
      </c>
      <c r="P24" s="671">
        <v>1</v>
      </c>
      <c r="Q24" s="671">
        <v>2</v>
      </c>
      <c r="R24" s="671">
        <v>0.17</v>
      </c>
      <c r="S24" s="10">
        <v>0.17</v>
      </c>
      <c r="T24" s="378">
        <v>0.35</v>
      </c>
      <c r="U24" s="20">
        <v>0.35</v>
      </c>
      <c r="V24" s="6">
        <v>0.35</v>
      </c>
      <c r="W24" s="20">
        <v>0.35</v>
      </c>
      <c r="X24" s="484">
        <f>+T24+R24+V24</f>
        <v>0.87</v>
      </c>
      <c r="Y24" s="483">
        <f t="shared" si="0"/>
        <v>0.87</v>
      </c>
      <c r="Z24" s="6">
        <v>0</v>
      </c>
      <c r="AA24" s="474"/>
      <c r="AB24" s="474">
        <v>1</v>
      </c>
    </row>
    <row r="25" spans="1:28" s="470" customFormat="1" ht="76.5" customHeight="1" x14ac:dyDescent="0.25">
      <c r="A25" s="5">
        <v>19</v>
      </c>
      <c r="B25" s="4" t="s">
        <v>317</v>
      </c>
      <c r="C25" s="4" t="s">
        <v>100</v>
      </c>
      <c r="D25" s="4" t="s">
        <v>321</v>
      </c>
      <c r="E25" s="4" t="s">
        <v>399</v>
      </c>
      <c r="F25" s="4" t="s">
        <v>102</v>
      </c>
      <c r="G25" s="4" t="s">
        <v>410</v>
      </c>
      <c r="H25" s="4" t="s">
        <v>412</v>
      </c>
      <c r="I25" s="517" t="s">
        <v>81</v>
      </c>
      <c r="J25" s="517" t="s">
        <v>174</v>
      </c>
      <c r="K25" s="518" t="s">
        <v>126</v>
      </c>
      <c r="L25" s="519" t="s">
        <v>127</v>
      </c>
      <c r="M25" s="668">
        <v>0</v>
      </c>
      <c r="N25" s="671">
        <v>0</v>
      </c>
      <c r="O25" s="671">
        <v>1</v>
      </c>
      <c r="P25" s="671">
        <v>0</v>
      </c>
      <c r="Q25" s="671">
        <v>1</v>
      </c>
      <c r="R25" s="671">
        <v>0</v>
      </c>
      <c r="S25" s="10">
        <v>0</v>
      </c>
      <c r="T25" s="6">
        <v>0.4</v>
      </c>
      <c r="U25" s="21">
        <v>40</v>
      </c>
      <c r="V25" s="6"/>
      <c r="W25" s="6"/>
      <c r="X25" s="484">
        <v>0.4</v>
      </c>
      <c r="Y25" s="483">
        <f t="shared" si="0"/>
        <v>0.4</v>
      </c>
      <c r="Z25" s="6">
        <v>0</v>
      </c>
      <c r="AA25" s="474"/>
      <c r="AB25" s="474">
        <v>1.4666666666666668</v>
      </c>
    </row>
    <row r="26" spans="1:28" s="470" customFormat="1" ht="76.5" customHeight="1" x14ac:dyDescent="0.25">
      <c r="A26" s="5">
        <v>20</v>
      </c>
      <c r="B26" s="4" t="s">
        <v>317</v>
      </c>
      <c r="C26" s="4" t="s">
        <v>100</v>
      </c>
      <c r="D26" s="4" t="s">
        <v>422</v>
      </c>
      <c r="E26" s="4" t="s">
        <v>423</v>
      </c>
      <c r="F26" s="4" t="s">
        <v>3524</v>
      </c>
      <c r="G26" s="4" t="s">
        <v>424</v>
      </c>
      <c r="H26" s="4" t="s">
        <v>426</v>
      </c>
      <c r="I26" s="517" t="s">
        <v>81</v>
      </c>
      <c r="J26" s="517" t="s">
        <v>83</v>
      </c>
      <c r="K26" s="518" t="s">
        <v>3522</v>
      </c>
      <c r="L26" s="519" t="s">
        <v>255</v>
      </c>
      <c r="M26" s="520">
        <v>0.95</v>
      </c>
      <c r="N26" s="521">
        <v>0.95</v>
      </c>
      <c r="O26" s="521">
        <v>0.95</v>
      </c>
      <c r="P26" s="521">
        <v>0.95</v>
      </c>
      <c r="Q26" s="655">
        <v>0.95</v>
      </c>
      <c r="R26" s="656">
        <v>1.21</v>
      </c>
      <c r="S26" s="10">
        <v>1.21</v>
      </c>
      <c r="T26" s="20">
        <v>1.08</v>
      </c>
      <c r="U26" s="20">
        <v>1.1299999999999999</v>
      </c>
      <c r="V26" s="20">
        <v>0.87</v>
      </c>
      <c r="W26" s="20">
        <f>V26/O26</f>
        <v>0.9157894736842106</v>
      </c>
      <c r="X26" s="483">
        <f>(T26+R26+V26)/3</f>
        <v>1.0533333333333335</v>
      </c>
      <c r="Y26" s="483">
        <f t="shared" si="0"/>
        <v>1.1087719298245615</v>
      </c>
      <c r="Z26" s="6">
        <v>0</v>
      </c>
      <c r="AA26" s="474">
        <v>1.2</v>
      </c>
      <c r="AB26" s="474">
        <v>1.1544736842105263</v>
      </c>
    </row>
    <row r="27" spans="1:28" s="470" customFormat="1" ht="76.5" customHeight="1" x14ac:dyDescent="0.25">
      <c r="A27" s="5">
        <v>20.100000000000001</v>
      </c>
      <c r="B27" s="4" t="s">
        <v>317</v>
      </c>
      <c r="C27" s="4" t="s">
        <v>100</v>
      </c>
      <c r="D27" s="4" t="s">
        <v>422</v>
      </c>
      <c r="E27" s="4" t="s">
        <v>423</v>
      </c>
      <c r="F27" s="4" t="s">
        <v>3524</v>
      </c>
      <c r="G27" s="4" t="s">
        <v>424</v>
      </c>
      <c r="H27" s="4" t="s">
        <v>437</v>
      </c>
      <c r="I27" s="517" t="s">
        <v>81</v>
      </c>
      <c r="J27" s="517" t="s">
        <v>83</v>
      </c>
      <c r="K27" s="518" t="s">
        <v>3522</v>
      </c>
      <c r="L27" s="519" t="s">
        <v>85</v>
      </c>
      <c r="M27" s="15">
        <v>0.6</v>
      </c>
      <c r="N27" s="8">
        <v>0.6</v>
      </c>
      <c r="O27" s="20">
        <v>0.8</v>
      </c>
      <c r="P27" s="20">
        <v>0.8</v>
      </c>
      <c r="Q27" s="81">
        <v>0.8</v>
      </c>
      <c r="R27" s="230">
        <v>0.81</v>
      </c>
      <c r="S27" s="10">
        <v>1.0125</v>
      </c>
      <c r="T27" s="20">
        <v>0.84</v>
      </c>
      <c r="U27" s="20">
        <v>1.05</v>
      </c>
      <c r="V27" s="20">
        <v>0.85</v>
      </c>
      <c r="W27" s="20">
        <v>1</v>
      </c>
      <c r="X27" s="483">
        <f>(T27+R27+V27)/3</f>
        <v>0.83333333333333337</v>
      </c>
      <c r="Y27" s="483">
        <f t="shared" si="0"/>
        <v>1.0416666666666667</v>
      </c>
      <c r="Z27" s="6">
        <v>0</v>
      </c>
      <c r="AA27" s="474">
        <v>0.98333333333333328</v>
      </c>
      <c r="AB27" s="474">
        <v>1.1766666666666667</v>
      </c>
    </row>
    <row r="28" spans="1:28" s="470" customFormat="1" ht="76.5" customHeight="1" x14ac:dyDescent="0.25">
      <c r="A28" s="5">
        <v>21</v>
      </c>
      <c r="B28" s="4" t="s">
        <v>447</v>
      </c>
      <c r="C28" s="4" t="s">
        <v>71</v>
      </c>
      <c r="D28" s="4" t="s">
        <v>153</v>
      </c>
      <c r="E28" s="4" t="s">
        <v>154</v>
      </c>
      <c r="F28" s="4" t="s">
        <v>102</v>
      </c>
      <c r="G28" s="4" t="s">
        <v>449</v>
      </c>
      <c r="H28" s="4" t="s">
        <v>451</v>
      </c>
      <c r="I28" s="517" t="s">
        <v>142</v>
      </c>
      <c r="J28" s="517" t="s">
        <v>83</v>
      </c>
      <c r="K28" s="518" t="s">
        <v>126</v>
      </c>
      <c r="L28" s="519" t="s">
        <v>127</v>
      </c>
      <c r="M28" s="9">
        <v>1</v>
      </c>
      <c r="N28" s="8">
        <v>1</v>
      </c>
      <c r="O28" s="8">
        <v>1</v>
      </c>
      <c r="P28" s="8">
        <v>1</v>
      </c>
      <c r="Q28" s="61">
        <v>1</v>
      </c>
      <c r="R28" s="657">
        <v>1</v>
      </c>
      <c r="S28" s="14">
        <v>1</v>
      </c>
      <c r="T28" s="20">
        <v>1</v>
      </c>
      <c r="U28" s="20">
        <v>1</v>
      </c>
      <c r="V28" s="6">
        <v>100</v>
      </c>
      <c r="W28" s="20">
        <v>1</v>
      </c>
      <c r="X28" s="20">
        <v>1</v>
      </c>
      <c r="Y28" s="20">
        <v>1</v>
      </c>
      <c r="Z28" s="6">
        <v>0</v>
      </c>
      <c r="AA28" s="485">
        <v>1</v>
      </c>
      <c r="AB28" s="474">
        <v>1</v>
      </c>
    </row>
    <row r="29" spans="1:28" s="470" customFormat="1" ht="76.5" customHeight="1" x14ac:dyDescent="0.25">
      <c r="A29" s="5">
        <v>21.1</v>
      </c>
      <c r="B29" s="4" t="s">
        <v>447</v>
      </c>
      <c r="C29" s="4" t="s">
        <v>100</v>
      </c>
      <c r="D29" s="4" t="s">
        <v>153</v>
      </c>
      <c r="E29" s="4" t="s">
        <v>154</v>
      </c>
      <c r="F29" s="4" t="s">
        <v>102</v>
      </c>
      <c r="G29" s="4" t="s">
        <v>449</v>
      </c>
      <c r="H29" s="4" t="s">
        <v>462</v>
      </c>
      <c r="I29" s="517" t="s">
        <v>142</v>
      </c>
      <c r="J29" s="517" t="s">
        <v>83</v>
      </c>
      <c r="K29" s="518" t="s">
        <v>126</v>
      </c>
      <c r="L29" s="519" t="s">
        <v>464</v>
      </c>
      <c r="M29" s="9">
        <v>0.97</v>
      </c>
      <c r="N29" s="8">
        <v>0.97</v>
      </c>
      <c r="O29" s="8">
        <v>0.97</v>
      </c>
      <c r="P29" s="8">
        <v>0.97</v>
      </c>
      <c r="Q29" s="61">
        <v>0.97</v>
      </c>
      <c r="R29" s="658">
        <v>0</v>
      </c>
      <c r="S29" s="14">
        <v>0</v>
      </c>
      <c r="T29" s="20">
        <v>1</v>
      </c>
      <c r="U29" s="20">
        <v>1</v>
      </c>
      <c r="V29" s="6">
        <v>100</v>
      </c>
      <c r="W29" s="20">
        <v>1</v>
      </c>
      <c r="X29" s="20">
        <v>1</v>
      </c>
      <c r="Y29" s="20">
        <v>1</v>
      </c>
      <c r="Z29" s="6">
        <v>0</v>
      </c>
      <c r="AA29" s="485">
        <v>1.0206185567010309</v>
      </c>
      <c r="AB29" s="474">
        <v>1.0309278350515465</v>
      </c>
    </row>
    <row r="30" spans="1:28" s="470" customFormat="1" ht="76.5" customHeight="1" x14ac:dyDescent="0.25">
      <c r="A30" s="5">
        <v>21.2</v>
      </c>
      <c r="B30" s="4" t="s">
        <v>447</v>
      </c>
      <c r="C30" s="4" t="s">
        <v>100</v>
      </c>
      <c r="D30" s="4" t="s">
        <v>153</v>
      </c>
      <c r="E30" s="4" t="s">
        <v>154</v>
      </c>
      <c r="F30" s="4" t="s">
        <v>102</v>
      </c>
      <c r="G30" s="4" t="s">
        <v>449</v>
      </c>
      <c r="H30" s="4" t="s">
        <v>471</v>
      </c>
      <c r="I30" s="517" t="s">
        <v>142</v>
      </c>
      <c r="J30" s="517" t="s">
        <v>83</v>
      </c>
      <c r="K30" s="518" t="s">
        <v>473</v>
      </c>
      <c r="L30" s="519" t="s">
        <v>127</v>
      </c>
      <c r="M30" s="9">
        <v>0.95</v>
      </c>
      <c r="N30" s="8">
        <v>0.96</v>
      </c>
      <c r="O30" s="8">
        <v>0.97</v>
      </c>
      <c r="P30" s="8">
        <v>0.98</v>
      </c>
      <c r="Q30" s="61">
        <v>0.98</v>
      </c>
      <c r="R30" s="659">
        <v>0</v>
      </c>
      <c r="S30" s="14">
        <v>0</v>
      </c>
      <c r="T30" s="6">
        <v>0</v>
      </c>
      <c r="U30" s="20">
        <v>0</v>
      </c>
      <c r="V30" s="6"/>
      <c r="W30" s="6"/>
      <c r="X30" s="537"/>
      <c r="Y30" s="483"/>
      <c r="Z30" s="6">
        <v>0</v>
      </c>
      <c r="AA30" s="485">
        <v>1.0315789473684212</v>
      </c>
      <c r="AB30" s="474">
        <v>1.0208333333333333</v>
      </c>
    </row>
    <row r="31" spans="1:28" s="470" customFormat="1" ht="76.5" customHeight="1" x14ac:dyDescent="0.25">
      <c r="A31" s="5">
        <v>22</v>
      </c>
      <c r="B31" s="4" t="s">
        <v>447</v>
      </c>
      <c r="C31" s="4" t="s">
        <v>100</v>
      </c>
      <c r="D31" s="4" t="s">
        <v>153</v>
      </c>
      <c r="E31" s="4" t="s">
        <v>154</v>
      </c>
      <c r="F31" s="4" t="s">
        <v>102</v>
      </c>
      <c r="G31" s="4" t="s">
        <v>481</v>
      </c>
      <c r="H31" s="4" t="s">
        <v>483</v>
      </c>
      <c r="I31" s="517" t="s">
        <v>142</v>
      </c>
      <c r="J31" s="517" t="s">
        <v>485</v>
      </c>
      <c r="K31" s="518" t="s">
        <v>473</v>
      </c>
      <c r="L31" s="519" t="s">
        <v>464</v>
      </c>
      <c r="M31" s="22">
        <v>4</v>
      </c>
      <c r="N31" s="17">
        <v>4</v>
      </c>
      <c r="O31" s="17">
        <v>5</v>
      </c>
      <c r="P31" s="17">
        <v>5</v>
      </c>
      <c r="Q31" s="113">
        <v>5</v>
      </c>
      <c r="R31" s="645">
        <v>5.42</v>
      </c>
      <c r="S31" s="14">
        <v>1.0839000000000001</v>
      </c>
      <c r="T31" s="6">
        <v>5.28</v>
      </c>
      <c r="U31" s="350">
        <v>1.056</v>
      </c>
      <c r="V31" s="6">
        <v>5.42</v>
      </c>
      <c r="W31" s="20">
        <v>1.08</v>
      </c>
      <c r="X31" s="6">
        <v>5.42</v>
      </c>
      <c r="Y31" s="350">
        <v>1.08</v>
      </c>
      <c r="Z31" s="6">
        <v>0</v>
      </c>
      <c r="AA31" s="485">
        <v>1.825</v>
      </c>
      <c r="AB31" s="474">
        <v>1.315625</v>
      </c>
    </row>
    <row r="32" spans="1:28" s="470" customFormat="1" ht="76.5" customHeight="1" x14ac:dyDescent="0.25">
      <c r="A32" s="5">
        <v>22.1</v>
      </c>
      <c r="B32" s="4" t="s">
        <v>447</v>
      </c>
      <c r="C32" s="4" t="s">
        <v>100</v>
      </c>
      <c r="D32" s="4" t="s">
        <v>153</v>
      </c>
      <c r="E32" s="4" t="s">
        <v>154</v>
      </c>
      <c r="F32" s="4" t="s">
        <v>102</v>
      </c>
      <c r="G32" s="4" t="s">
        <v>481</v>
      </c>
      <c r="H32" s="4" t="s">
        <v>495</v>
      </c>
      <c r="I32" s="517" t="s">
        <v>142</v>
      </c>
      <c r="J32" s="517" t="s">
        <v>485</v>
      </c>
      <c r="K32" s="518" t="s">
        <v>126</v>
      </c>
      <c r="L32" s="519" t="s">
        <v>127</v>
      </c>
      <c r="M32" s="22">
        <v>1</v>
      </c>
      <c r="N32" s="17">
        <v>1</v>
      </c>
      <c r="O32" s="17">
        <v>1</v>
      </c>
      <c r="P32" s="17">
        <v>1</v>
      </c>
      <c r="Q32" s="113">
        <v>1</v>
      </c>
      <c r="R32" s="333">
        <v>0</v>
      </c>
      <c r="S32" s="14">
        <v>0</v>
      </c>
      <c r="T32" s="6"/>
      <c r="U32" s="6"/>
      <c r="V32" s="6"/>
      <c r="W32" s="6"/>
      <c r="X32" s="538"/>
      <c r="Y32" s="483"/>
      <c r="Z32" s="6">
        <v>0</v>
      </c>
      <c r="AA32" s="485">
        <v>1.1000000000000001</v>
      </c>
      <c r="AB32" s="474">
        <v>1.1000000000000001</v>
      </c>
    </row>
    <row r="33" spans="1:28" s="470" customFormat="1" ht="76.5" customHeight="1" x14ac:dyDescent="0.25">
      <c r="A33" s="5">
        <v>23</v>
      </c>
      <c r="B33" s="4" t="s">
        <v>447</v>
      </c>
      <c r="C33" s="7" t="s">
        <v>100</v>
      </c>
      <c r="D33" s="7" t="s">
        <v>153</v>
      </c>
      <c r="E33" s="7" t="s">
        <v>154</v>
      </c>
      <c r="F33" s="4" t="s">
        <v>102</v>
      </c>
      <c r="G33" s="4" t="s">
        <v>503</v>
      </c>
      <c r="H33" s="4" t="s">
        <v>505</v>
      </c>
      <c r="I33" s="517" t="s">
        <v>124</v>
      </c>
      <c r="J33" s="517" t="s">
        <v>174</v>
      </c>
      <c r="K33" s="518" t="s">
        <v>507</v>
      </c>
      <c r="L33" s="519" t="s">
        <v>85</v>
      </c>
      <c r="M33" s="22">
        <v>347</v>
      </c>
      <c r="N33" s="17">
        <v>364</v>
      </c>
      <c r="O33" s="17">
        <v>339</v>
      </c>
      <c r="P33" s="17">
        <v>354</v>
      </c>
      <c r="Q33" s="115">
        <f>SUM(M33:P33)</f>
        <v>1404</v>
      </c>
      <c r="R33" s="660">
        <v>110</v>
      </c>
      <c r="S33" s="14">
        <v>0.28999999999999998</v>
      </c>
      <c r="T33" s="6">
        <v>201</v>
      </c>
      <c r="U33" s="20">
        <v>0.59</v>
      </c>
      <c r="V33" s="6">
        <v>289</v>
      </c>
      <c r="W33" s="20">
        <v>0.85</v>
      </c>
      <c r="X33" s="6">
        <v>289</v>
      </c>
      <c r="Y33" s="20">
        <v>0.85</v>
      </c>
      <c r="Z33" s="6">
        <v>0</v>
      </c>
      <c r="AA33" s="485">
        <v>1.0115273775216138</v>
      </c>
      <c r="AB33" s="474">
        <v>1.0164835164835164</v>
      </c>
    </row>
    <row r="34" spans="1:28" s="470" customFormat="1" ht="76.5" customHeight="1" x14ac:dyDescent="0.25">
      <c r="A34" s="5">
        <v>23.1</v>
      </c>
      <c r="B34" s="4" t="s">
        <v>447</v>
      </c>
      <c r="C34" s="7" t="s">
        <v>100</v>
      </c>
      <c r="D34" s="7" t="s">
        <v>153</v>
      </c>
      <c r="E34" s="7" t="s">
        <v>154</v>
      </c>
      <c r="F34" s="4" t="s">
        <v>102</v>
      </c>
      <c r="G34" s="4" t="s">
        <v>503</v>
      </c>
      <c r="H34" s="4" t="s">
        <v>518</v>
      </c>
      <c r="I34" s="517" t="s">
        <v>142</v>
      </c>
      <c r="J34" s="517" t="s">
        <v>485</v>
      </c>
      <c r="K34" s="518" t="s">
        <v>473</v>
      </c>
      <c r="L34" s="519" t="s">
        <v>127</v>
      </c>
      <c r="M34" s="22">
        <v>1.24</v>
      </c>
      <c r="N34" s="17">
        <v>0.5</v>
      </c>
      <c r="O34" s="17">
        <v>0.5</v>
      </c>
      <c r="P34" s="17">
        <v>0.5</v>
      </c>
      <c r="Q34" s="545">
        <v>0.5</v>
      </c>
      <c r="R34" s="658">
        <v>0</v>
      </c>
      <c r="S34" s="14">
        <v>0</v>
      </c>
      <c r="T34" s="6">
        <v>0.6</v>
      </c>
      <c r="U34" s="20">
        <v>1.2</v>
      </c>
      <c r="V34" s="6">
        <v>0.6</v>
      </c>
      <c r="W34" s="20">
        <v>1.2</v>
      </c>
      <c r="X34" s="6">
        <v>0.6</v>
      </c>
      <c r="Y34" s="20">
        <v>1.2</v>
      </c>
      <c r="Z34" s="6">
        <v>0</v>
      </c>
      <c r="AA34" s="485">
        <v>0.72580645161290325</v>
      </c>
      <c r="AB34" s="474">
        <v>1.6</v>
      </c>
    </row>
    <row r="35" spans="1:28" s="470" customFormat="1" ht="76.5" customHeight="1" x14ac:dyDescent="0.25">
      <c r="A35" s="5">
        <v>23.2</v>
      </c>
      <c r="B35" s="4" t="s">
        <v>447</v>
      </c>
      <c r="C35" s="7" t="s">
        <v>100</v>
      </c>
      <c r="D35" s="7" t="s">
        <v>153</v>
      </c>
      <c r="E35" s="7" t="s">
        <v>154</v>
      </c>
      <c r="F35" s="4" t="s">
        <v>102</v>
      </c>
      <c r="G35" s="4" t="s">
        <v>503</v>
      </c>
      <c r="H35" s="4" t="s">
        <v>525</v>
      </c>
      <c r="I35" s="517" t="s">
        <v>124</v>
      </c>
      <c r="J35" s="517" t="s">
        <v>174</v>
      </c>
      <c r="K35" s="518" t="s">
        <v>507</v>
      </c>
      <c r="L35" s="519" t="s">
        <v>85</v>
      </c>
      <c r="M35" s="22">
        <v>250</v>
      </c>
      <c r="N35" s="17">
        <v>245</v>
      </c>
      <c r="O35" s="17">
        <v>260</v>
      </c>
      <c r="P35" s="17">
        <v>250</v>
      </c>
      <c r="Q35" s="607">
        <v>1005</v>
      </c>
      <c r="R35" s="660">
        <v>41</v>
      </c>
      <c r="S35" s="14">
        <v>0.16</v>
      </c>
      <c r="T35" s="6">
        <v>81</v>
      </c>
      <c r="U35" s="350">
        <v>0.3115</v>
      </c>
      <c r="V35" s="6">
        <v>151</v>
      </c>
      <c r="W35" s="20">
        <v>0.57999999999999996</v>
      </c>
      <c r="X35" s="6">
        <v>151</v>
      </c>
      <c r="Y35" s="350">
        <v>0.58079999999999998</v>
      </c>
      <c r="Z35" s="6">
        <v>0</v>
      </c>
      <c r="AA35" s="485">
        <v>0.99199999999999999</v>
      </c>
      <c r="AB35" s="474">
        <v>1.0571428571428572</v>
      </c>
    </row>
    <row r="36" spans="1:28" s="470" customFormat="1" ht="76.5" customHeight="1" x14ac:dyDescent="0.25">
      <c r="A36" s="5">
        <v>24</v>
      </c>
      <c r="B36" s="4" t="s">
        <v>447</v>
      </c>
      <c r="C36" s="7" t="s">
        <v>71</v>
      </c>
      <c r="D36" s="7" t="s">
        <v>75</v>
      </c>
      <c r="E36" s="7" t="s">
        <v>101</v>
      </c>
      <c r="F36" s="4" t="s">
        <v>102</v>
      </c>
      <c r="G36" s="4" t="s">
        <v>534</v>
      </c>
      <c r="H36" s="4" t="s">
        <v>536</v>
      </c>
      <c r="I36" s="517" t="s">
        <v>81</v>
      </c>
      <c r="J36" s="517" t="s">
        <v>83</v>
      </c>
      <c r="K36" s="518" t="s">
        <v>473</v>
      </c>
      <c r="L36" s="519" t="s">
        <v>127</v>
      </c>
      <c r="M36" s="15">
        <v>1</v>
      </c>
      <c r="N36" s="20">
        <v>1</v>
      </c>
      <c r="O36" s="20">
        <v>1</v>
      </c>
      <c r="P36" s="20">
        <v>1</v>
      </c>
      <c r="Q36" s="558">
        <v>1</v>
      </c>
      <c r="R36" s="657">
        <v>0</v>
      </c>
      <c r="S36" s="14">
        <v>0</v>
      </c>
      <c r="T36" s="6"/>
      <c r="U36" s="6"/>
      <c r="V36" s="6"/>
      <c r="W36" s="6"/>
      <c r="X36" s="537"/>
      <c r="Y36" s="483"/>
      <c r="Z36" s="6">
        <v>0</v>
      </c>
      <c r="AA36" s="485">
        <v>1</v>
      </c>
      <c r="AB36" s="474">
        <v>1</v>
      </c>
    </row>
    <row r="37" spans="1:28" s="470" customFormat="1" ht="76.5" customHeight="1" x14ac:dyDescent="0.25">
      <c r="A37" s="5">
        <v>25</v>
      </c>
      <c r="B37" s="4" t="s">
        <v>447</v>
      </c>
      <c r="C37" s="7" t="s">
        <v>71</v>
      </c>
      <c r="D37" s="7" t="s">
        <v>118</v>
      </c>
      <c r="E37" s="7" t="s">
        <v>544</v>
      </c>
      <c r="F37" s="4" t="s">
        <v>77</v>
      </c>
      <c r="G37" s="4" t="s">
        <v>545</v>
      </c>
      <c r="H37" s="4" t="s">
        <v>547</v>
      </c>
      <c r="I37" s="517" t="s">
        <v>142</v>
      </c>
      <c r="J37" s="517" t="s">
        <v>83</v>
      </c>
      <c r="K37" s="518" t="s">
        <v>473</v>
      </c>
      <c r="L37" s="519" t="s">
        <v>127</v>
      </c>
      <c r="M37" s="471">
        <v>0</v>
      </c>
      <c r="N37" s="20">
        <v>1</v>
      </c>
      <c r="O37" s="20">
        <v>1</v>
      </c>
      <c r="P37" s="20">
        <v>1</v>
      </c>
      <c r="Q37" s="558">
        <v>1</v>
      </c>
      <c r="R37" s="658">
        <v>0</v>
      </c>
      <c r="S37" s="14">
        <v>0</v>
      </c>
      <c r="T37" s="6"/>
      <c r="U37" s="6"/>
      <c r="V37" s="6"/>
      <c r="W37" s="6"/>
      <c r="X37" s="483"/>
      <c r="Y37" s="483"/>
      <c r="Z37" s="6">
        <v>0</v>
      </c>
      <c r="AA37" s="485"/>
      <c r="AB37" s="474">
        <v>1</v>
      </c>
    </row>
    <row r="38" spans="1:28" s="470" customFormat="1" ht="76.5" customHeight="1" x14ac:dyDescent="0.25">
      <c r="A38" s="5">
        <v>26</v>
      </c>
      <c r="B38" s="4" t="s">
        <v>555</v>
      </c>
      <c r="C38" s="4" t="s">
        <v>100</v>
      </c>
      <c r="D38" s="4" t="s">
        <v>75</v>
      </c>
      <c r="E38" s="4" t="s">
        <v>101</v>
      </c>
      <c r="F38" s="4" t="s">
        <v>102</v>
      </c>
      <c r="G38" s="4" t="s">
        <v>556</v>
      </c>
      <c r="H38" s="4" t="s">
        <v>558</v>
      </c>
      <c r="I38" s="517" t="s">
        <v>81</v>
      </c>
      <c r="J38" s="517" t="s">
        <v>174</v>
      </c>
      <c r="K38" s="518" t="s">
        <v>3522</v>
      </c>
      <c r="L38" s="519" t="s">
        <v>85</v>
      </c>
      <c r="M38" s="539">
        <v>12300</v>
      </c>
      <c r="N38" s="540">
        <f>M38*1.05</f>
        <v>12915</v>
      </c>
      <c r="O38" s="540">
        <v>13561</v>
      </c>
      <c r="P38" s="540">
        <f>O38*1.05</f>
        <v>14239.050000000001</v>
      </c>
      <c r="Q38" s="661">
        <f t="shared" ref="Q38:Q50" si="1">SUM(M38:P38)</f>
        <v>53015.05</v>
      </c>
      <c r="R38" s="333">
        <v>3818</v>
      </c>
      <c r="S38" s="10">
        <v>0.2815426590959369</v>
      </c>
      <c r="T38" s="6">
        <v>3856</v>
      </c>
      <c r="U38" s="20">
        <v>0.28000000000000003</v>
      </c>
      <c r="V38" s="6">
        <v>4082</v>
      </c>
      <c r="W38" s="20">
        <v>0.3</v>
      </c>
      <c r="X38" s="540">
        <v>11756</v>
      </c>
      <c r="Y38" s="486">
        <f>X38/O38</f>
        <v>0.86689772140697585</v>
      </c>
      <c r="Z38" s="6">
        <v>0</v>
      </c>
      <c r="AA38" s="485">
        <v>1.1260975609756096</v>
      </c>
      <c r="AB38" s="474">
        <v>1.3402245451025938</v>
      </c>
    </row>
    <row r="39" spans="1:28" s="470" customFormat="1" ht="76.5" customHeight="1" x14ac:dyDescent="0.25">
      <c r="A39" s="5">
        <v>26.1</v>
      </c>
      <c r="B39" s="4" t="s">
        <v>555</v>
      </c>
      <c r="C39" s="4" t="s">
        <v>100</v>
      </c>
      <c r="D39" s="4" t="s">
        <v>75</v>
      </c>
      <c r="E39" s="4" t="s">
        <v>101</v>
      </c>
      <c r="F39" s="4" t="s">
        <v>102</v>
      </c>
      <c r="G39" s="4" t="s">
        <v>556</v>
      </c>
      <c r="H39" s="4" t="s">
        <v>570</v>
      </c>
      <c r="I39" s="517" t="s">
        <v>81</v>
      </c>
      <c r="J39" s="517" t="s">
        <v>174</v>
      </c>
      <c r="K39" s="518" t="s">
        <v>3522</v>
      </c>
      <c r="L39" s="519" t="s">
        <v>85</v>
      </c>
      <c r="M39" s="539">
        <v>210</v>
      </c>
      <c r="N39" s="540">
        <v>220</v>
      </c>
      <c r="O39" s="540">
        <v>231</v>
      </c>
      <c r="P39" s="540">
        <v>243</v>
      </c>
      <c r="Q39" s="661">
        <f t="shared" si="1"/>
        <v>904</v>
      </c>
      <c r="R39" s="333">
        <v>39</v>
      </c>
      <c r="S39" s="10">
        <v>0.16883116883116883</v>
      </c>
      <c r="T39" s="6">
        <v>62</v>
      </c>
      <c r="U39" s="20">
        <v>0.26</v>
      </c>
      <c r="V39" s="6">
        <v>111</v>
      </c>
      <c r="W39" s="20">
        <v>0.48</v>
      </c>
      <c r="X39" s="540">
        <f>R39+T39+V39</f>
        <v>212</v>
      </c>
      <c r="Y39" s="486">
        <f>X39/O39</f>
        <v>0.91774891774891776</v>
      </c>
      <c r="Z39" s="6">
        <v>0</v>
      </c>
      <c r="AA39" s="485">
        <v>1.3047619047619048</v>
      </c>
      <c r="AB39" s="474">
        <v>2.5499999999999998</v>
      </c>
    </row>
    <row r="40" spans="1:28" s="470" customFormat="1" ht="76.5" customHeight="1" x14ac:dyDescent="0.25">
      <c r="A40" s="5">
        <v>26.2</v>
      </c>
      <c r="B40" s="4" t="s">
        <v>555</v>
      </c>
      <c r="C40" s="4" t="s">
        <v>100</v>
      </c>
      <c r="D40" s="4" t="s">
        <v>75</v>
      </c>
      <c r="E40" s="4" t="s">
        <v>101</v>
      </c>
      <c r="F40" s="4" t="s">
        <v>102</v>
      </c>
      <c r="G40" s="4" t="s">
        <v>556</v>
      </c>
      <c r="H40" s="4" t="s">
        <v>580</v>
      </c>
      <c r="I40" s="517" t="s">
        <v>81</v>
      </c>
      <c r="J40" s="517" t="s">
        <v>174</v>
      </c>
      <c r="K40" s="518" t="s">
        <v>3522</v>
      </c>
      <c r="L40" s="519" t="s">
        <v>85</v>
      </c>
      <c r="M40" s="539">
        <v>401</v>
      </c>
      <c r="N40" s="540">
        <v>422</v>
      </c>
      <c r="O40" s="540">
        <v>442</v>
      </c>
      <c r="P40" s="540">
        <v>464</v>
      </c>
      <c r="Q40" s="661">
        <f t="shared" si="1"/>
        <v>1729</v>
      </c>
      <c r="R40" s="333">
        <v>78</v>
      </c>
      <c r="S40" s="10">
        <v>0.17647058823529413</v>
      </c>
      <c r="T40" s="6">
        <v>136</v>
      </c>
      <c r="U40" s="350">
        <v>0.30759999999999998</v>
      </c>
      <c r="V40" s="6">
        <v>108</v>
      </c>
      <c r="W40" s="20">
        <v>0.24</v>
      </c>
      <c r="X40" s="540">
        <f>R40+T40+V40</f>
        <v>322</v>
      </c>
      <c r="Y40" s="486">
        <f>X40/O40</f>
        <v>0.72850678733031671</v>
      </c>
      <c r="Z40" s="6">
        <v>0</v>
      </c>
      <c r="AA40" s="485">
        <v>1.2967581047381547</v>
      </c>
      <c r="AB40" s="474">
        <v>1.1872037914691944</v>
      </c>
    </row>
    <row r="41" spans="1:28" s="470" customFormat="1" ht="76.5" customHeight="1" x14ac:dyDescent="0.25">
      <c r="A41" s="5">
        <v>27</v>
      </c>
      <c r="B41" s="4" t="s">
        <v>555</v>
      </c>
      <c r="C41" s="4" t="s">
        <v>100</v>
      </c>
      <c r="D41" s="4" t="s">
        <v>75</v>
      </c>
      <c r="E41" s="4" t="s">
        <v>101</v>
      </c>
      <c r="F41" s="4" t="s">
        <v>185</v>
      </c>
      <c r="G41" s="4" t="s">
        <v>591</v>
      </c>
      <c r="H41" s="4" t="s">
        <v>592</v>
      </c>
      <c r="I41" s="517" t="s">
        <v>124</v>
      </c>
      <c r="J41" s="517" t="s">
        <v>174</v>
      </c>
      <c r="K41" s="518" t="s">
        <v>3522</v>
      </c>
      <c r="L41" s="519" t="s">
        <v>85</v>
      </c>
      <c r="M41" s="539">
        <v>15937</v>
      </c>
      <c r="N41" s="540">
        <f t="shared" ref="N41:P42" si="2">M41*1.02</f>
        <v>16255.74</v>
      </c>
      <c r="O41" s="540">
        <v>9909</v>
      </c>
      <c r="P41" s="540">
        <f t="shared" si="2"/>
        <v>10107.18</v>
      </c>
      <c r="Q41" s="661">
        <v>52208.92</v>
      </c>
      <c r="R41" s="660">
        <v>3571</v>
      </c>
      <c r="S41" s="10">
        <v>0.21536887229722318</v>
      </c>
      <c r="T41" s="6">
        <v>4440</v>
      </c>
      <c r="U41" s="350">
        <v>0.44800000000000001</v>
      </c>
      <c r="V41" s="6">
        <v>4538</v>
      </c>
      <c r="W41" s="20">
        <v>0.46</v>
      </c>
      <c r="X41" s="540">
        <f>R41+T41+V41</f>
        <v>12549</v>
      </c>
      <c r="Y41" s="486">
        <f>X41/O41</f>
        <v>1.2664244626097487</v>
      </c>
      <c r="Z41" s="6">
        <v>0</v>
      </c>
      <c r="AA41" s="485">
        <v>0.96373219551985945</v>
      </c>
      <c r="AB41" s="474">
        <v>1.1000000000000001</v>
      </c>
    </row>
    <row r="42" spans="1:28" s="470" customFormat="1" ht="76.5" customHeight="1" x14ac:dyDescent="0.25">
      <c r="A42" s="5">
        <v>27.1</v>
      </c>
      <c r="B42" s="4" t="s">
        <v>555</v>
      </c>
      <c r="C42" s="4" t="s">
        <v>100</v>
      </c>
      <c r="D42" s="4" t="s">
        <v>75</v>
      </c>
      <c r="E42" s="4" t="s">
        <v>101</v>
      </c>
      <c r="F42" s="4" t="s">
        <v>354</v>
      </c>
      <c r="G42" s="4" t="s">
        <v>591</v>
      </c>
      <c r="H42" s="4" t="s">
        <v>605</v>
      </c>
      <c r="I42" s="517" t="s">
        <v>81</v>
      </c>
      <c r="J42" s="517" t="s">
        <v>174</v>
      </c>
      <c r="K42" s="518" t="s">
        <v>3522</v>
      </c>
      <c r="L42" s="519" t="s">
        <v>85</v>
      </c>
      <c r="M42" s="539">
        <v>14123</v>
      </c>
      <c r="N42" s="540">
        <f t="shared" si="2"/>
        <v>14405.460000000001</v>
      </c>
      <c r="O42" s="540">
        <v>11058</v>
      </c>
      <c r="P42" s="540">
        <f t="shared" si="2"/>
        <v>11279.16</v>
      </c>
      <c r="Q42" s="661">
        <v>50865.619999999995</v>
      </c>
      <c r="R42" s="660">
        <v>1332</v>
      </c>
      <c r="S42" s="10">
        <v>9.0651902330170384E-2</v>
      </c>
      <c r="T42" s="6">
        <v>2119</v>
      </c>
      <c r="U42" s="350">
        <v>0.19159999999999999</v>
      </c>
      <c r="V42" s="6">
        <v>3600</v>
      </c>
      <c r="W42" s="20">
        <v>0.33</v>
      </c>
      <c r="X42" s="487">
        <f>R42+T42+V42</f>
        <v>7051</v>
      </c>
      <c r="Y42" s="486">
        <f>X42/O42</f>
        <v>0.63763790920600472</v>
      </c>
      <c r="Z42" s="6">
        <v>1876</v>
      </c>
      <c r="AA42" s="485">
        <v>1.4665439354244849</v>
      </c>
      <c r="AB42" s="474">
        <v>0.86973966815360282</v>
      </c>
    </row>
    <row r="43" spans="1:28" s="470" customFormat="1" ht="76.5" customHeight="1" x14ac:dyDescent="0.25">
      <c r="A43" s="5">
        <v>28</v>
      </c>
      <c r="B43" s="4" t="s">
        <v>555</v>
      </c>
      <c r="C43" s="7" t="s">
        <v>616</v>
      </c>
      <c r="D43" s="7" t="s">
        <v>75</v>
      </c>
      <c r="E43" s="7" t="s">
        <v>101</v>
      </c>
      <c r="F43" s="4" t="s">
        <v>102</v>
      </c>
      <c r="G43" s="4" t="s">
        <v>620</v>
      </c>
      <c r="H43" s="4" t="s">
        <v>622</v>
      </c>
      <c r="I43" s="517" t="s">
        <v>81</v>
      </c>
      <c r="J43" s="517" t="s">
        <v>174</v>
      </c>
      <c r="K43" s="518" t="s">
        <v>3522</v>
      </c>
      <c r="L43" s="519" t="s">
        <v>85</v>
      </c>
      <c r="M43" s="22">
        <v>1</v>
      </c>
      <c r="N43" s="17">
        <v>0</v>
      </c>
      <c r="O43" s="17">
        <v>0</v>
      </c>
      <c r="P43" s="17">
        <v>0</v>
      </c>
      <c r="Q43" s="661">
        <f t="shared" si="1"/>
        <v>1</v>
      </c>
      <c r="R43" s="230"/>
      <c r="S43" s="10"/>
      <c r="T43" s="6"/>
      <c r="U43" s="6"/>
      <c r="V43" s="6"/>
      <c r="W43" s="404"/>
      <c r="X43" s="541"/>
      <c r="Y43" s="486"/>
      <c r="Z43" s="20">
        <v>0.65</v>
      </c>
      <c r="AA43" s="485">
        <v>0.2</v>
      </c>
      <c r="AB43" s="474">
        <v>0.15</v>
      </c>
    </row>
    <row r="44" spans="1:28" s="470" customFormat="1" ht="76.5" customHeight="1" x14ac:dyDescent="0.25">
      <c r="A44" s="5">
        <v>29</v>
      </c>
      <c r="B44" s="4" t="s">
        <v>555</v>
      </c>
      <c r="C44" s="7" t="s">
        <v>616</v>
      </c>
      <c r="D44" s="7" t="s">
        <v>75</v>
      </c>
      <c r="E44" s="7" t="s">
        <v>632</v>
      </c>
      <c r="F44" s="4" t="s">
        <v>102</v>
      </c>
      <c r="G44" s="4" t="s">
        <v>633</v>
      </c>
      <c r="H44" s="4" t="s">
        <v>634</v>
      </c>
      <c r="I44" s="517" t="s">
        <v>81</v>
      </c>
      <c r="J44" s="517" t="s">
        <v>174</v>
      </c>
      <c r="K44" s="518" t="s">
        <v>3522</v>
      </c>
      <c r="L44" s="519" t="s">
        <v>85</v>
      </c>
      <c r="M44" s="22">
        <v>2</v>
      </c>
      <c r="N44" s="17">
        <v>2</v>
      </c>
      <c r="O44" s="17">
        <v>2</v>
      </c>
      <c r="P44" s="17">
        <v>2</v>
      </c>
      <c r="Q44" s="661">
        <f t="shared" si="1"/>
        <v>8</v>
      </c>
      <c r="R44" s="333">
        <v>0</v>
      </c>
      <c r="S44" s="10">
        <v>0</v>
      </c>
      <c r="T44" s="6">
        <v>0</v>
      </c>
      <c r="U44" s="20">
        <v>0</v>
      </c>
      <c r="V44" s="6">
        <v>1</v>
      </c>
      <c r="W44" s="20">
        <v>0.5</v>
      </c>
      <c r="X44" s="538">
        <f>R44+T44+V44</f>
        <v>1</v>
      </c>
      <c r="Y44" s="486">
        <f>X44/O44</f>
        <v>0.5</v>
      </c>
      <c r="Z44" s="6">
        <v>0</v>
      </c>
      <c r="AA44" s="485">
        <v>2</v>
      </c>
      <c r="AB44" s="474">
        <v>1</v>
      </c>
    </row>
    <row r="45" spans="1:28" s="470" customFormat="1" ht="76.5" customHeight="1" x14ac:dyDescent="0.25">
      <c r="A45" s="5">
        <v>30</v>
      </c>
      <c r="B45" s="4" t="s">
        <v>555</v>
      </c>
      <c r="C45" s="7" t="s">
        <v>646</v>
      </c>
      <c r="D45" s="7" t="s">
        <v>75</v>
      </c>
      <c r="E45" s="7" t="s">
        <v>101</v>
      </c>
      <c r="F45" s="4" t="s">
        <v>102</v>
      </c>
      <c r="G45" s="4" t="s">
        <v>647</v>
      </c>
      <c r="H45" s="4" t="s">
        <v>648</v>
      </c>
      <c r="I45" s="517" t="s">
        <v>81</v>
      </c>
      <c r="J45" s="517" t="s">
        <v>174</v>
      </c>
      <c r="K45" s="518" t="s">
        <v>3522</v>
      </c>
      <c r="L45" s="519" t="s">
        <v>85</v>
      </c>
      <c r="M45" s="22">
        <v>2</v>
      </c>
      <c r="N45" s="17">
        <v>3</v>
      </c>
      <c r="O45" s="17">
        <v>4</v>
      </c>
      <c r="P45" s="17">
        <v>5</v>
      </c>
      <c r="Q45" s="661">
        <f t="shared" si="1"/>
        <v>14</v>
      </c>
      <c r="R45" s="34">
        <v>0</v>
      </c>
      <c r="S45" s="10">
        <v>0</v>
      </c>
      <c r="T45" s="6">
        <v>4</v>
      </c>
      <c r="U45" s="20">
        <v>1</v>
      </c>
      <c r="V45" s="6">
        <v>1</v>
      </c>
      <c r="W45" s="20">
        <v>0.25</v>
      </c>
      <c r="X45" s="538">
        <f>R45+T45+V45</f>
        <v>5</v>
      </c>
      <c r="Y45" s="486">
        <f>X45/O45</f>
        <v>1.25</v>
      </c>
      <c r="Z45" s="6">
        <v>1</v>
      </c>
      <c r="AA45" s="485">
        <v>1</v>
      </c>
      <c r="AB45" s="474">
        <v>0.66666666666666663</v>
      </c>
    </row>
    <row r="46" spans="1:28" s="470" customFormat="1" ht="76.5" customHeight="1" x14ac:dyDescent="0.25">
      <c r="A46" s="5">
        <v>31</v>
      </c>
      <c r="B46" s="4" t="s">
        <v>555</v>
      </c>
      <c r="C46" s="7" t="s">
        <v>646</v>
      </c>
      <c r="D46" s="7" t="s">
        <v>75</v>
      </c>
      <c r="E46" s="7" t="s">
        <v>101</v>
      </c>
      <c r="F46" s="4" t="s">
        <v>102</v>
      </c>
      <c r="G46" s="4" t="s">
        <v>659</v>
      </c>
      <c r="H46" s="4" t="s">
        <v>660</v>
      </c>
      <c r="I46" s="517" t="s">
        <v>81</v>
      </c>
      <c r="J46" s="517" t="s">
        <v>174</v>
      </c>
      <c r="K46" s="518" t="s">
        <v>3522</v>
      </c>
      <c r="L46" s="519" t="s">
        <v>85</v>
      </c>
      <c r="M46" s="542">
        <v>30</v>
      </c>
      <c r="N46" s="543">
        <v>32</v>
      </c>
      <c r="O46" s="543">
        <v>33</v>
      </c>
      <c r="P46" s="543">
        <v>35</v>
      </c>
      <c r="Q46" s="661">
        <f t="shared" si="1"/>
        <v>130</v>
      </c>
      <c r="R46" s="34">
        <v>12</v>
      </c>
      <c r="S46" s="10">
        <v>0.36363636363636365</v>
      </c>
      <c r="T46" s="6">
        <v>11</v>
      </c>
      <c r="U46" s="20">
        <v>0.33</v>
      </c>
      <c r="V46" s="6">
        <v>7</v>
      </c>
      <c r="W46" s="20">
        <v>0.21</v>
      </c>
      <c r="X46" s="541">
        <f>R46+T46+V46</f>
        <v>30</v>
      </c>
      <c r="Y46" s="486">
        <f>X46/O46</f>
        <v>0.90909090909090906</v>
      </c>
      <c r="Z46" s="6">
        <v>2</v>
      </c>
      <c r="AA46" s="485">
        <v>1</v>
      </c>
      <c r="AB46" s="474">
        <v>0.95238095238095233</v>
      </c>
    </row>
    <row r="47" spans="1:28" s="470" customFormat="1" ht="76.5" customHeight="1" x14ac:dyDescent="0.25">
      <c r="A47" s="5">
        <v>32</v>
      </c>
      <c r="B47" s="4" t="s">
        <v>555</v>
      </c>
      <c r="C47" s="4" t="s">
        <v>646</v>
      </c>
      <c r="D47" s="4" t="s">
        <v>75</v>
      </c>
      <c r="E47" s="4" t="s">
        <v>101</v>
      </c>
      <c r="F47" s="4" t="s">
        <v>102</v>
      </c>
      <c r="G47" s="4" t="s">
        <v>673</v>
      </c>
      <c r="H47" s="4" t="s">
        <v>674</v>
      </c>
      <c r="I47" s="517" t="s">
        <v>81</v>
      </c>
      <c r="J47" s="517" t="s">
        <v>174</v>
      </c>
      <c r="K47" s="518" t="s">
        <v>3522</v>
      </c>
      <c r="L47" s="519" t="s">
        <v>85</v>
      </c>
      <c r="M47" s="22">
        <v>5</v>
      </c>
      <c r="N47" s="17">
        <v>5</v>
      </c>
      <c r="O47" s="17">
        <v>5</v>
      </c>
      <c r="P47" s="17">
        <v>5</v>
      </c>
      <c r="Q47" s="661">
        <f t="shared" si="1"/>
        <v>20</v>
      </c>
      <c r="R47" s="34">
        <v>1</v>
      </c>
      <c r="S47" s="10">
        <v>0.2</v>
      </c>
      <c r="T47" s="6">
        <v>1</v>
      </c>
      <c r="U47" s="20">
        <v>0.2</v>
      </c>
      <c r="V47" s="6">
        <v>3</v>
      </c>
      <c r="W47" s="20">
        <v>0.6</v>
      </c>
      <c r="X47" s="541">
        <f>R47+T47+V47</f>
        <v>5</v>
      </c>
      <c r="Y47" s="486">
        <f>X47/O47</f>
        <v>1</v>
      </c>
      <c r="Z47" s="6">
        <v>1</v>
      </c>
      <c r="AA47" s="485">
        <v>2</v>
      </c>
      <c r="AB47" s="474">
        <v>0.8</v>
      </c>
    </row>
    <row r="48" spans="1:28" s="470" customFormat="1" ht="76.5" customHeight="1" x14ac:dyDescent="0.25">
      <c r="A48" s="5">
        <v>32.1</v>
      </c>
      <c r="B48" s="4" t="s">
        <v>555</v>
      </c>
      <c r="C48" s="4" t="s">
        <v>646</v>
      </c>
      <c r="D48" s="4" t="s">
        <v>75</v>
      </c>
      <c r="E48" s="4" t="s">
        <v>101</v>
      </c>
      <c r="F48" s="4" t="s">
        <v>102</v>
      </c>
      <c r="G48" s="4" t="s">
        <v>673</v>
      </c>
      <c r="H48" s="4" t="s">
        <v>685</v>
      </c>
      <c r="I48" s="517" t="s">
        <v>81</v>
      </c>
      <c r="J48" s="517" t="s">
        <v>174</v>
      </c>
      <c r="K48" s="518" t="s">
        <v>3522</v>
      </c>
      <c r="L48" s="519" t="s">
        <v>85</v>
      </c>
      <c r="M48" s="22">
        <v>1</v>
      </c>
      <c r="N48" s="17">
        <v>3</v>
      </c>
      <c r="O48" s="17">
        <v>3</v>
      </c>
      <c r="P48" s="17">
        <v>3</v>
      </c>
      <c r="Q48" s="661">
        <f t="shared" si="1"/>
        <v>10</v>
      </c>
      <c r="R48" s="34">
        <v>2</v>
      </c>
      <c r="S48" s="10">
        <v>0.66666666666666663</v>
      </c>
      <c r="T48" s="6">
        <v>6</v>
      </c>
      <c r="U48" s="20">
        <v>2</v>
      </c>
      <c r="V48" s="6">
        <v>1</v>
      </c>
      <c r="W48" s="20">
        <v>0.33</v>
      </c>
      <c r="X48" s="541">
        <f>R48+T48+V48</f>
        <v>9</v>
      </c>
      <c r="Y48" s="486">
        <f>X48/O48</f>
        <v>3</v>
      </c>
      <c r="Z48" s="6">
        <v>0</v>
      </c>
      <c r="AA48" s="485">
        <v>1</v>
      </c>
      <c r="AB48" s="474">
        <v>2.3333333333333335</v>
      </c>
    </row>
    <row r="49" spans="1:28" s="470" customFormat="1" ht="76.5" customHeight="1" x14ac:dyDescent="0.25">
      <c r="A49" s="5">
        <v>33</v>
      </c>
      <c r="B49" s="4" t="s">
        <v>555</v>
      </c>
      <c r="C49" s="4" t="s">
        <v>71</v>
      </c>
      <c r="D49" s="4" t="s">
        <v>153</v>
      </c>
      <c r="E49" s="4" t="s">
        <v>154</v>
      </c>
      <c r="F49" s="4" t="s">
        <v>102</v>
      </c>
      <c r="G49" s="4" t="s">
        <v>697</v>
      </c>
      <c r="H49" s="4" t="s">
        <v>700</v>
      </c>
      <c r="I49" s="517"/>
      <c r="J49" s="517"/>
      <c r="K49" s="518"/>
      <c r="L49" s="519"/>
      <c r="M49" s="22">
        <v>0.5</v>
      </c>
      <c r="N49" s="17">
        <v>0.5</v>
      </c>
      <c r="O49" s="17">
        <v>0</v>
      </c>
      <c r="P49" s="17">
        <v>0</v>
      </c>
      <c r="Q49" s="661">
        <f t="shared" si="1"/>
        <v>1</v>
      </c>
      <c r="R49" s="34">
        <v>0</v>
      </c>
      <c r="S49" s="10">
        <v>0</v>
      </c>
      <c r="T49" s="6"/>
      <c r="U49" s="6"/>
      <c r="V49" s="6"/>
      <c r="W49" s="6"/>
      <c r="X49" s="544"/>
      <c r="Y49" s="544"/>
      <c r="Z49" s="6">
        <v>0</v>
      </c>
      <c r="AA49" s="485">
        <v>0.9</v>
      </c>
      <c r="AB49" s="474">
        <v>1</v>
      </c>
    </row>
    <row r="50" spans="1:28" s="470" customFormat="1" ht="76.5" customHeight="1" x14ac:dyDescent="0.25">
      <c r="A50" s="5">
        <v>33.1</v>
      </c>
      <c r="B50" s="4" t="s">
        <v>555</v>
      </c>
      <c r="C50" s="4" t="s">
        <v>71</v>
      </c>
      <c r="D50" s="4" t="s">
        <v>153</v>
      </c>
      <c r="E50" s="4" t="s">
        <v>154</v>
      </c>
      <c r="F50" s="4" t="s">
        <v>3524</v>
      </c>
      <c r="G50" s="4" t="s">
        <v>697</v>
      </c>
      <c r="H50" s="4" t="s">
        <v>711</v>
      </c>
      <c r="I50" s="517" t="s">
        <v>81</v>
      </c>
      <c r="J50" s="517" t="s">
        <v>174</v>
      </c>
      <c r="K50" s="518" t="s">
        <v>3522</v>
      </c>
      <c r="L50" s="519" t="s">
        <v>85</v>
      </c>
      <c r="M50" s="22">
        <v>0</v>
      </c>
      <c r="N50" s="17">
        <v>0.2</v>
      </c>
      <c r="O50" s="17">
        <v>0.4</v>
      </c>
      <c r="P50" s="17">
        <v>0.4</v>
      </c>
      <c r="Q50" s="661">
        <f t="shared" si="1"/>
        <v>1</v>
      </c>
      <c r="R50" s="34">
        <v>0</v>
      </c>
      <c r="S50" s="10">
        <v>0</v>
      </c>
      <c r="T50" s="536">
        <v>0.15</v>
      </c>
      <c r="U50" s="20">
        <v>0.37</v>
      </c>
      <c r="V50" s="19">
        <v>0.15</v>
      </c>
      <c r="W50" s="20">
        <v>0.38</v>
      </c>
      <c r="X50" s="538">
        <v>0.3</v>
      </c>
      <c r="Y50" s="486">
        <v>0.8</v>
      </c>
      <c r="Z50" s="6">
        <v>0</v>
      </c>
      <c r="AA50" s="485"/>
      <c r="AB50" s="474">
        <v>1.4500000000000002</v>
      </c>
    </row>
    <row r="51" spans="1:28" s="470" customFormat="1" ht="104.25" customHeight="1" x14ac:dyDescent="0.25">
      <c r="A51" s="5">
        <v>34</v>
      </c>
      <c r="B51" s="4" t="s">
        <v>721</v>
      </c>
      <c r="C51" s="4" t="s">
        <v>100</v>
      </c>
      <c r="D51" s="4" t="s">
        <v>75</v>
      </c>
      <c r="E51" s="4" t="s">
        <v>724</v>
      </c>
      <c r="F51" s="4" t="s">
        <v>155</v>
      </c>
      <c r="G51" s="4" t="s">
        <v>725</v>
      </c>
      <c r="H51" s="4" t="s">
        <v>727</v>
      </c>
      <c r="I51" s="517" t="s">
        <v>124</v>
      </c>
      <c r="J51" s="517" t="s">
        <v>174</v>
      </c>
      <c r="K51" s="518"/>
      <c r="L51" s="519" t="s">
        <v>127</v>
      </c>
      <c r="M51" s="22">
        <v>1</v>
      </c>
      <c r="N51" s="17">
        <v>0</v>
      </c>
      <c r="O51" s="17">
        <v>0</v>
      </c>
      <c r="P51" s="17">
        <v>0</v>
      </c>
      <c r="Q51" s="545">
        <v>1</v>
      </c>
      <c r="R51" s="528"/>
      <c r="S51" s="472"/>
      <c r="T51" s="546">
        <v>1</v>
      </c>
      <c r="U51" s="32">
        <v>1</v>
      </c>
      <c r="V51" s="6"/>
      <c r="W51" s="6"/>
      <c r="X51" s="544"/>
      <c r="Y51" s="544"/>
      <c r="Z51" s="529">
        <v>0</v>
      </c>
      <c r="AA51" s="547">
        <v>1</v>
      </c>
      <c r="AB51" s="548"/>
    </row>
    <row r="52" spans="1:28" s="470" customFormat="1" ht="96" customHeight="1" x14ac:dyDescent="0.25">
      <c r="A52" s="5">
        <v>34.1</v>
      </c>
      <c r="B52" s="4" t="s">
        <v>721</v>
      </c>
      <c r="C52" s="4" t="s">
        <v>100</v>
      </c>
      <c r="D52" s="4" t="s">
        <v>75</v>
      </c>
      <c r="E52" s="4" t="s">
        <v>288</v>
      </c>
      <c r="F52" s="4" t="s">
        <v>155</v>
      </c>
      <c r="G52" s="4" t="s">
        <v>725</v>
      </c>
      <c r="H52" s="4" t="s">
        <v>739</v>
      </c>
      <c r="I52" s="517" t="s">
        <v>142</v>
      </c>
      <c r="J52" s="517" t="s">
        <v>174</v>
      </c>
      <c r="K52" s="518"/>
      <c r="L52" s="519" t="s">
        <v>127</v>
      </c>
      <c r="M52" s="22">
        <v>0</v>
      </c>
      <c r="N52" s="25">
        <v>258806</v>
      </c>
      <c r="O52" s="17">
        <v>0</v>
      </c>
      <c r="P52" s="17">
        <v>0</v>
      </c>
      <c r="Q52" s="549">
        <v>258806</v>
      </c>
      <c r="R52" s="548"/>
      <c r="S52" s="472"/>
      <c r="T52" s="6"/>
      <c r="U52" s="6"/>
      <c r="V52" s="6"/>
      <c r="W52" s="6"/>
      <c r="X52" s="544"/>
      <c r="Y52" s="544"/>
      <c r="Z52" s="532">
        <v>0</v>
      </c>
      <c r="AA52" s="550"/>
      <c r="AB52" s="551">
        <v>1</v>
      </c>
    </row>
    <row r="53" spans="1:28" s="470" customFormat="1" ht="76.5" customHeight="1" x14ac:dyDescent="0.25">
      <c r="A53" s="5">
        <v>35</v>
      </c>
      <c r="B53" s="4" t="s">
        <v>721</v>
      </c>
      <c r="C53" s="4" t="s">
        <v>100</v>
      </c>
      <c r="D53" s="4" t="s">
        <v>75</v>
      </c>
      <c r="E53" s="4" t="s">
        <v>724</v>
      </c>
      <c r="F53" s="4" t="s">
        <v>155</v>
      </c>
      <c r="G53" s="4" t="s">
        <v>744</v>
      </c>
      <c r="H53" s="4" t="s">
        <v>746</v>
      </c>
      <c r="I53" s="517" t="s">
        <v>124</v>
      </c>
      <c r="J53" s="517" t="s">
        <v>174</v>
      </c>
      <c r="K53" s="518"/>
      <c r="L53" s="519" t="s">
        <v>127</v>
      </c>
      <c r="M53" s="22">
        <v>0</v>
      </c>
      <c r="N53" s="17">
        <v>1</v>
      </c>
      <c r="O53" s="17">
        <v>0</v>
      </c>
      <c r="P53" s="17">
        <v>0</v>
      </c>
      <c r="Q53" s="545">
        <v>1</v>
      </c>
      <c r="R53" s="528"/>
      <c r="S53" s="472"/>
      <c r="T53" s="826">
        <v>0</v>
      </c>
      <c r="U53" s="32">
        <v>0</v>
      </c>
      <c r="V53" s="6">
        <v>1</v>
      </c>
      <c r="W53" s="20">
        <v>1</v>
      </c>
      <c r="X53" s="685"/>
      <c r="Y53" s="552"/>
      <c r="Z53" s="532">
        <f>1-1</f>
        <v>0</v>
      </c>
      <c r="AA53" s="550"/>
      <c r="AB53" s="551">
        <v>1</v>
      </c>
    </row>
    <row r="54" spans="1:28" s="470" customFormat="1" ht="76.5" customHeight="1" x14ac:dyDescent="0.25">
      <c r="A54" s="5">
        <v>36</v>
      </c>
      <c r="B54" s="4" t="s">
        <v>721</v>
      </c>
      <c r="C54" s="4" t="s">
        <v>100</v>
      </c>
      <c r="D54" s="4" t="s">
        <v>75</v>
      </c>
      <c r="E54" s="4" t="s">
        <v>724</v>
      </c>
      <c r="F54" s="4" t="s">
        <v>155</v>
      </c>
      <c r="G54" s="4" t="s">
        <v>756</v>
      </c>
      <c r="H54" s="4" t="s">
        <v>757</v>
      </c>
      <c r="I54" s="517" t="s">
        <v>142</v>
      </c>
      <c r="J54" s="517" t="s">
        <v>174</v>
      </c>
      <c r="K54" s="518"/>
      <c r="L54" s="519" t="s">
        <v>127</v>
      </c>
      <c r="M54" s="22">
        <v>1</v>
      </c>
      <c r="N54" s="17">
        <v>0</v>
      </c>
      <c r="O54" s="17">
        <v>0</v>
      </c>
      <c r="P54" s="17">
        <v>0</v>
      </c>
      <c r="Q54" s="545">
        <v>1</v>
      </c>
      <c r="R54" s="528"/>
      <c r="S54" s="472"/>
      <c r="T54" s="6"/>
      <c r="U54" s="6"/>
      <c r="V54" s="6"/>
      <c r="W54" s="6"/>
      <c r="X54" s="552"/>
      <c r="Y54" s="552"/>
      <c r="Z54" s="532">
        <v>0</v>
      </c>
      <c r="AA54" s="551">
        <v>1</v>
      </c>
      <c r="AB54" s="553"/>
    </row>
    <row r="55" spans="1:28" s="470" customFormat="1" ht="76.5" customHeight="1" x14ac:dyDescent="0.25">
      <c r="A55" s="5">
        <v>37</v>
      </c>
      <c r="B55" s="4" t="s">
        <v>721</v>
      </c>
      <c r="C55" s="4" t="s">
        <v>100</v>
      </c>
      <c r="D55" s="4" t="s">
        <v>75</v>
      </c>
      <c r="E55" s="4" t="s">
        <v>288</v>
      </c>
      <c r="F55" s="4" t="s">
        <v>155</v>
      </c>
      <c r="G55" s="4" t="s">
        <v>761</v>
      </c>
      <c r="H55" s="4" t="s">
        <v>763</v>
      </c>
      <c r="I55" s="517" t="s">
        <v>142</v>
      </c>
      <c r="J55" s="517" t="s">
        <v>83</v>
      </c>
      <c r="K55" s="3" t="s">
        <v>3522</v>
      </c>
      <c r="L55" s="519" t="s">
        <v>127</v>
      </c>
      <c r="M55" s="9">
        <v>0.5</v>
      </c>
      <c r="N55" s="8">
        <v>0.65</v>
      </c>
      <c r="O55" s="8">
        <v>0.8</v>
      </c>
      <c r="P55" s="8">
        <v>1</v>
      </c>
      <c r="Q55" s="554">
        <v>1</v>
      </c>
      <c r="R55" s="555">
        <v>0.82099999999999995</v>
      </c>
      <c r="S55" s="472">
        <v>1</v>
      </c>
      <c r="T55" s="827">
        <v>0.83179999999999998</v>
      </c>
      <c r="U55" s="32">
        <v>1</v>
      </c>
      <c r="V55" s="350">
        <v>0.8427</v>
      </c>
      <c r="W55" s="20">
        <f>+V55/O55</f>
        <v>1.053375</v>
      </c>
      <c r="X55" s="556">
        <v>0.8427</v>
      </c>
      <c r="Y55" s="552">
        <v>1.05</v>
      </c>
      <c r="Z55" s="532">
        <v>0</v>
      </c>
      <c r="AA55" s="551">
        <v>0.52</v>
      </c>
      <c r="AB55" s="557">
        <v>0.77910000000000001</v>
      </c>
    </row>
    <row r="56" spans="1:28" s="470" customFormat="1" ht="76.5" customHeight="1" x14ac:dyDescent="0.25">
      <c r="A56" s="5">
        <v>38</v>
      </c>
      <c r="B56" s="4" t="s">
        <v>775</v>
      </c>
      <c r="C56" s="4" t="s">
        <v>100</v>
      </c>
      <c r="D56" s="4" t="s">
        <v>777</v>
      </c>
      <c r="E56" s="4" t="s">
        <v>778</v>
      </c>
      <c r="F56" s="4" t="s">
        <v>339</v>
      </c>
      <c r="G56" s="4" t="s">
        <v>779</v>
      </c>
      <c r="H56" s="4" t="s">
        <v>781</v>
      </c>
      <c r="I56" s="517" t="s">
        <v>124</v>
      </c>
      <c r="J56" s="517" t="s">
        <v>83</v>
      </c>
      <c r="K56" s="518" t="s">
        <v>3522</v>
      </c>
      <c r="L56" s="519" t="s">
        <v>85</v>
      </c>
      <c r="M56" s="9">
        <v>0</v>
      </c>
      <c r="N56" s="8">
        <v>0</v>
      </c>
      <c r="O56" s="8">
        <v>1</v>
      </c>
      <c r="P56" s="8">
        <v>1</v>
      </c>
      <c r="Q56" s="554">
        <v>1</v>
      </c>
      <c r="R56" s="548"/>
      <c r="S56" s="472"/>
      <c r="T56" s="3">
        <v>0</v>
      </c>
      <c r="U56" s="6">
        <v>0</v>
      </c>
      <c r="V56" s="20">
        <v>0.75</v>
      </c>
      <c r="W56" s="20">
        <v>0.75</v>
      </c>
      <c r="X56" s="686">
        <v>0.75</v>
      </c>
      <c r="Y56" s="686">
        <v>0.75</v>
      </c>
      <c r="Z56" s="6">
        <v>0</v>
      </c>
      <c r="AA56" s="474"/>
      <c r="AB56" s="474">
        <v>0</v>
      </c>
    </row>
    <row r="57" spans="1:28" s="470" customFormat="1" ht="76.5" customHeight="1" x14ac:dyDescent="0.25">
      <c r="A57" s="5">
        <v>39</v>
      </c>
      <c r="B57" s="4" t="s">
        <v>775</v>
      </c>
      <c r="C57" s="4" t="s">
        <v>100</v>
      </c>
      <c r="D57" s="4" t="s">
        <v>75</v>
      </c>
      <c r="E57" s="4" t="s">
        <v>101</v>
      </c>
      <c r="F57" s="4" t="s">
        <v>794</v>
      </c>
      <c r="G57" s="4" t="s">
        <v>795</v>
      </c>
      <c r="H57" s="4" t="s">
        <v>797</v>
      </c>
      <c r="I57" s="517" t="s">
        <v>124</v>
      </c>
      <c r="J57" s="517" t="s">
        <v>83</v>
      </c>
      <c r="K57" s="518" t="s">
        <v>3522</v>
      </c>
      <c r="L57" s="519" t="s">
        <v>85</v>
      </c>
      <c r="M57" s="9">
        <v>0</v>
      </c>
      <c r="N57" s="8">
        <v>1</v>
      </c>
      <c r="O57" s="8">
        <v>1</v>
      </c>
      <c r="P57" s="8">
        <v>1</v>
      </c>
      <c r="Q57" s="473">
        <v>1</v>
      </c>
      <c r="R57" s="548"/>
      <c r="S57" s="472"/>
      <c r="T57" s="6">
        <v>0</v>
      </c>
      <c r="U57" s="6">
        <v>0</v>
      </c>
      <c r="V57" s="6">
        <v>0.92</v>
      </c>
      <c r="W57" s="20">
        <v>0.92</v>
      </c>
      <c r="X57" s="686">
        <v>0.92</v>
      </c>
      <c r="Y57" s="686">
        <v>0.92</v>
      </c>
      <c r="Z57" s="6">
        <v>0</v>
      </c>
      <c r="AA57" s="474"/>
      <c r="AB57" s="474">
        <v>0</v>
      </c>
    </row>
    <row r="58" spans="1:28" s="470" customFormat="1" ht="76.5" customHeight="1" x14ac:dyDescent="0.25">
      <c r="A58" s="5">
        <v>39.1</v>
      </c>
      <c r="B58" s="4" t="s">
        <v>775</v>
      </c>
      <c r="C58" s="4" t="s">
        <v>100</v>
      </c>
      <c r="D58" s="4" t="s">
        <v>75</v>
      </c>
      <c r="E58" s="4" t="s">
        <v>101</v>
      </c>
      <c r="F58" s="4" t="s">
        <v>794</v>
      </c>
      <c r="G58" s="4" t="s">
        <v>795</v>
      </c>
      <c r="H58" s="4" t="s">
        <v>807</v>
      </c>
      <c r="I58" s="517" t="s">
        <v>124</v>
      </c>
      <c r="J58" s="517" t="s">
        <v>174</v>
      </c>
      <c r="K58" s="518" t="s">
        <v>3522</v>
      </c>
      <c r="L58" s="519" t="s">
        <v>85</v>
      </c>
      <c r="M58" s="22">
        <v>1</v>
      </c>
      <c r="N58" s="543">
        <v>0</v>
      </c>
      <c r="O58" s="543">
        <v>0</v>
      </c>
      <c r="P58" s="543">
        <v>0</v>
      </c>
      <c r="Q58" s="543">
        <v>1</v>
      </c>
      <c r="R58" s="528"/>
      <c r="S58" s="472"/>
      <c r="T58" s="6"/>
      <c r="U58" s="6"/>
      <c r="V58" s="6"/>
      <c r="W58" s="20"/>
      <c r="X58" s="563"/>
      <c r="Y58" s="563"/>
      <c r="Z58" s="6">
        <v>0</v>
      </c>
      <c r="AA58" s="474">
        <v>0</v>
      </c>
      <c r="AB58" s="474"/>
    </row>
    <row r="59" spans="1:28" s="470" customFormat="1" ht="76.5" customHeight="1" x14ac:dyDescent="0.25">
      <c r="A59" s="5">
        <v>40</v>
      </c>
      <c r="B59" s="4" t="s">
        <v>816</v>
      </c>
      <c r="C59" s="4" t="s">
        <v>100</v>
      </c>
      <c r="D59" s="4" t="s">
        <v>819</v>
      </c>
      <c r="E59" s="4" t="s">
        <v>820</v>
      </c>
      <c r="F59" s="4" t="s">
        <v>155</v>
      </c>
      <c r="G59" s="4" t="s">
        <v>821</v>
      </c>
      <c r="H59" s="4" t="s">
        <v>824</v>
      </c>
      <c r="I59" s="517" t="s">
        <v>81</v>
      </c>
      <c r="J59" s="517" t="s">
        <v>83</v>
      </c>
      <c r="K59" s="518" t="s">
        <v>126</v>
      </c>
      <c r="L59" s="519" t="s">
        <v>127</v>
      </c>
      <c r="M59" s="9">
        <v>0</v>
      </c>
      <c r="N59" s="8">
        <v>1</v>
      </c>
      <c r="O59" s="8">
        <v>1</v>
      </c>
      <c r="P59" s="8">
        <v>1</v>
      </c>
      <c r="Q59" s="558">
        <v>1</v>
      </c>
      <c r="R59" s="529"/>
      <c r="S59" s="472"/>
      <c r="T59" s="6"/>
      <c r="U59" s="6"/>
      <c r="V59" s="6"/>
      <c r="W59" s="6"/>
      <c r="X59" s="20"/>
      <c r="Y59" s="20"/>
      <c r="Z59" s="20">
        <v>0</v>
      </c>
      <c r="AA59" s="474"/>
      <c r="AB59" s="8">
        <v>1</v>
      </c>
    </row>
    <row r="60" spans="1:28" s="470" customFormat="1" ht="76.5" customHeight="1" x14ac:dyDescent="0.25">
      <c r="A60" s="5">
        <v>40.1</v>
      </c>
      <c r="B60" s="4" t="s">
        <v>816</v>
      </c>
      <c r="C60" s="4" t="s">
        <v>100</v>
      </c>
      <c r="D60" s="4" t="s">
        <v>819</v>
      </c>
      <c r="E60" s="4" t="s">
        <v>820</v>
      </c>
      <c r="F60" s="4" t="s">
        <v>155</v>
      </c>
      <c r="G60" s="4" t="s">
        <v>821</v>
      </c>
      <c r="H60" s="4" t="s">
        <v>838</v>
      </c>
      <c r="I60" s="517" t="s">
        <v>81</v>
      </c>
      <c r="J60" s="517" t="s">
        <v>174</v>
      </c>
      <c r="K60" s="518" t="s">
        <v>3522</v>
      </c>
      <c r="L60" s="519" t="s">
        <v>127</v>
      </c>
      <c r="M60" s="542">
        <v>0</v>
      </c>
      <c r="N60" s="543">
        <v>2</v>
      </c>
      <c r="O60" s="543">
        <v>2</v>
      </c>
      <c r="P60" s="543">
        <v>2</v>
      </c>
      <c r="Q60" s="559">
        <v>6</v>
      </c>
      <c r="R60" s="529">
        <v>1</v>
      </c>
      <c r="S60" s="472">
        <v>0.5</v>
      </c>
      <c r="T60" s="6">
        <v>1</v>
      </c>
      <c r="U60" s="472">
        <v>0.5</v>
      </c>
      <c r="V60" s="20">
        <v>0</v>
      </c>
      <c r="W60" s="20">
        <v>1</v>
      </c>
      <c r="X60" s="21">
        <v>2</v>
      </c>
      <c r="Y60" s="20">
        <v>1</v>
      </c>
      <c r="Z60" s="6">
        <v>0</v>
      </c>
      <c r="AA60" s="474"/>
      <c r="AB60" s="8">
        <v>1</v>
      </c>
    </row>
    <row r="61" spans="1:28" s="470" customFormat="1" ht="99" customHeight="1" x14ac:dyDescent="0.25">
      <c r="A61" s="5">
        <v>40.200000000000003</v>
      </c>
      <c r="B61" s="4" t="s">
        <v>816</v>
      </c>
      <c r="C61" s="4" t="s">
        <v>100</v>
      </c>
      <c r="D61" s="4" t="s">
        <v>819</v>
      </c>
      <c r="E61" s="4" t="s">
        <v>820</v>
      </c>
      <c r="F61" s="4" t="s">
        <v>155</v>
      </c>
      <c r="G61" s="4" t="s">
        <v>821</v>
      </c>
      <c r="H61" s="4" t="s">
        <v>850</v>
      </c>
      <c r="I61" s="517" t="s">
        <v>81</v>
      </c>
      <c r="J61" s="517" t="s">
        <v>83</v>
      </c>
      <c r="K61" s="518" t="s">
        <v>126</v>
      </c>
      <c r="L61" s="519" t="s">
        <v>127</v>
      </c>
      <c r="M61" s="9">
        <v>0</v>
      </c>
      <c r="N61" s="8">
        <v>1</v>
      </c>
      <c r="O61" s="8">
        <v>1</v>
      </c>
      <c r="P61" s="8">
        <v>1</v>
      </c>
      <c r="Q61" s="558">
        <v>1</v>
      </c>
      <c r="R61" s="529"/>
      <c r="S61" s="472"/>
      <c r="T61" s="20">
        <v>1</v>
      </c>
      <c r="U61" s="20">
        <v>1</v>
      </c>
      <c r="V61" s="20"/>
      <c r="W61" s="20"/>
      <c r="X61" s="20">
        <v>1</v>
      </c>
      <c r="Y61" s="20">
        <v>1</v>
      </c>
      <c r="Z61" s="20">
        <v>0</v>
      </c>
      <c r="AA61" s="474"/>
      <c r="AB61" s="8">
        <v>1</v>
      </c>
    </row>
    <row r="62" spans="1:28" s="470" customFormat="1" ht="76.5" customHeight="1" x14ac:dyDescent="0.25">
      <c r="A62" s="5">
        <v>41</v>
      </c>
      <c r="B62" s="4" t="s">
        <v>816</v>
      </c>
      <c r="C62" s="4" t="s">
        <v>100</v>
      </c>
      <c r="D62" s="4" t="s">
        <v>819</v>
      </c>
      <c r="E62" s="4" t="s">
        <v>820</v>
      </c>
      <c r="F62" s="4" t="s">
        <v>155</v>
      </c>
      <c r="G62" s="4" t="s">
        <v>859</v>
      </c>
      <c r="H62" s="4" t="s">
        <v>861</v>
      </c>
      <c r="I62" s="517" t="s">
        <v>81</v>
      </c>
      <c r="J62" s="517" t="s">
        <v>83</v>
      </c>
      <c r="K62" s="518" t="s">
        <v>126</v>
      </c>
      <c r="L62" s="519" t="s">
        <v>127</v>
      </c>
      <c r="M62" s="9">
        <v>0</v>
      </c>
      <c r="N62" s="8">
        <v>1</v>
      </c>
      <c r="O62" s="8">
        <v>1</v>
      </c>
      <c r="P62" s="8">
        <v>1</v>
      </c>
      <c r="Q62" s="558">
        <v>1</v>
      </c>
      <c r="R62" s="529"/>
      <c r="S62" s="472"/>
      <c r="T62" s="6"/>
      <c r="U62" s="6"/>
      <c r="V62" s="20"/>
      <c r="W62" s="20"/>
      <c r="X62" s="20"/>
      <c r="Y62" s="20"/>
      <c r="Z62" s="20">
        <v>0</v>
      </c>
      <c r="AA62" s="8">
        <v>0.64</v>
      </c>
      <c r="AB62" s="8">
        <v>0.36</v>
      </c>
    </row>
    <row r="63" spans="1:28" s="470" customFormat="1" ht="131.25" customHeight="1" x14ac:dyDescent="0.25">
      <c r="A63" s="5">
        <v>42</v>
      </c>
      <c r="B63" s="4" t="s">
        <v>816</v>
      </c>
      <c r="C63" s="4" t="s">
        <v>100</v>
      </c>
      <c r="D63" s="4" t="s">
        <v>118</v>
      </c>
      <c r="E63" s="4" t="s">
        <v>544</v>
      </c>
      <c r="F63" s="4" t="s">
        <v>155</v>
      </c>
      <c r="G63" s="4" t="s">
        <v>867</v>
      </c>
      <c r="H63" s="26" t="s">
        <v>870</v>
      </c>
      <c r="I63" s="517" t="s">
        <v>81</v>
      </c>
      <c r="J63" s="517" t="s">
        <v>83</v>
      </c>
      <c r="K63" s="3" t="s">
        <v>126</v>
      </c>
      <c r="L63" s="519" t="s">
        <v>127</v>
      </c>
      <c r="M63" s="9">
        <v>0</v>
      </c>
      <c r="N63" s="8">
        <v>1</v>
      </c>
      <c r="O63" s="8">
        <v>1</v>
      </c>
      <c r="P63" s="8">
        <v>1</v>
      </c>
      <c r="Q63" s="554">
        <v>1</v>
      </c>
      <c r="R63" s="472">
        <v>1</v>
      </c>
      <c r="S63" s="472">
        <v>1</v>
      </c>
      <c r="T63" s="20">
        <v>1</v>
      </c>
      <c r="U63" s="20">
        <v>1</v>
      </c>
      <c r="V63" s="97">
        <v>1</v>
      </c>
      <c r="W63" s="97">
        <v>1</v>
      </c>
      <c r="X63" s="20">
        <v>1</v>
      </c>
      <c r="Y63" s="20">
        <v>1</v>
      </c>
      <c r="Z63" s="20">
        <v>0</v>
      </c>
      <c r="AA63" s="8">
        <v>1</v>
      </c>
      <c r="AB63" s="8">
        <v>1</v>
      </c>
    </row>
    <row r="64" spans="1:28" s="470" customFormat="1" ht="76.5" customHeight="1" x14ac:dyDescent="0.25">
      <c r="A64" s="5">
        <v>43</v>
      </c>
      <c r="B64" s="4" t="s">
        <v>816</v>
      </c>
      <c r="C64" s="4" t="s">
        <v>100</v>
      </c>
      <c r="D64" s="4" t="s">
        <v>819</v>
      </c>
      <c r="E64" s="4" t="s">
        <v>820</v>
      </c>
      <c r="F64" s="4" t="s">
        <v>155</v>
      </c>
      <c r="G64" s="4" t="s">
        <v>879</v>
      </c>
      <c r="H64" s="4" t="s">
        <v>882</v>
      </c>
      <c r="I64" s="517" t="s">
        <v>81</v>
      </c>
      <c r="J64" s="517" t="s">
        <v>83</v>
      </c>
      <c r="K64" s="518" t="s">
        <v>3522</v>
      </c>
      <c r="L64" s="519" t="s">
        <v>85</v>
      </c>
      <c r="M64" s="9">
        <v>0</v>
      </c>
      <c r="N64" s="8">
        <v>0.1</v>
      </c>
      <c r="O64" s="8">
        <v>0.4</v>
      </c>
      <c r="P64" s="8">
        <v>0.5</v>
      </c>
      <c r="Q64" s="558">
        <v>1</v>
      </c>
      <c r="R64" s="560">
        <v>2.7E-2</v>
      </c>
      <c r="S64" s="488">
        <v>6.7400000000000002E-2</v>
      </c>
      <c r="T64" s="350">
        <v>8.1000000000000003E-2</v>
      </c>
      <c r="U64" s="524">
        <v>0.20250000000000001</v>
      </c>
      <c r="V64" s="350">
        <v>0.13500000000000001</v>
      </c>
      <c r="W64" s="524">
        <v>0.33750000000000002</v>
      </c>
      <c r="X64" s="350">
        <v>0.24299999999999999</v>
      </c>
      <c r="Y64" s="524">
        <v>0.60750000000000004</v>
      </c>
      <c r="Z64" s="20">
        <v>0</v>
      </c>
      <c r="AA64" s="8">
        <v>1</v>
      </c>
      <c r="AB64" s="8">
        <v>1</v>
      </c>
    </row>
    <row r="65" spans="1:28" s="470" customFormat="1" ht="76.5" customHeight="1" x14ac:dyDescent="0.25">
      <c r="A65" s="5">
        <v>44</v>
      </c>
      <c r="B65" s="4" t="s">
        <v>895</v>
      </c>
      <c r="C65" s="4" t="s">
        <v>100</v>
      </c>
      <c r="D65" s="4" t="s">
        <v>118</v>
      </c>
      <c r="E65" s="4" t="s">
        <v>119</v>
      </c>
      <c r="F65" s="4" t="s">
        <v>137</v>
      </c>
      <c r="G65" s="4" t="s">
        <v>897</v>
      </c>
      <c r="H65" s="4" t="s">
        <v>899</v>
      </c>
      <c r="I65" s="517" t="s">
        <v>81</v>
      </c>
      <c r="J65" s="517" t="s">
        <v>83</v>
      </c>
      <c r="K65" s="3" t="s">
        <v>126</v>
      </c>
      <c r="L65" s="519" t="s">
        <v>127</v>
      </c>
      <c r="M65" s="22">
        <v>0</v>
      </c>
      <c r="N65" s="8">
        <v>1</v>
      </c>
      <c r="O65" s="8">
        <v>1</v>
      </c>
      <c r="P65" s="8">
        <v>1</v>
      </c>
      <c r="Q65" s="554">
        <v>1</v>
      </c>
      <c r="R65" s="528">
        <v>0.25</v>
      </c>
      <c r="S65" s="472">
        <v>0.25</v>
      </c>
      <c r="T65" s="20">
        <v>0.25</v>
      </c>
      <c r="U65" s="20">
        <v>0.25</v>
      </c>
      <c r="V65" s="20">
        <v>0.25</v>
      </c>
      <c r="W65" s="20">
        <v>0.25</v>
      </c>
      <c r="X65" s="544">
        <f>+R65+T65+V65</f>
        <v>0.75</v>
      </c>
      <c r="Y65" s="547">
        <f>+X65/O65</f>
        <v>0.75</v>
      </c>
      <c r="Z65" s="6">
        <v>0</v>
      </c>
      <c r="AA65" s="548"/>
      <c r="AB65" s="547">
        <v>1</v>
      </c>
    </row>
    <row r="66" spans="1:28" s="470" customFormat="1" ht="76.5" customHeight="1" x14ac:dyDescent="0.25">
      <c r="A66" s="5">
        <v>45</v>
      </c>
      <c r="B66" s="4" t="s">
        <v>895</v>
      </c>
      <c r="C66" s="4" t="s">
        <v>100</v>
      </c>
      <c r="D66" s="4" t="s">
        <v>118</v>
      </c>
      <c r="E66" s="4" t="s">
        <v>119</v>
      </c>
      <c r="F66" s="4" t="s">
        <v>137</v>
      </c>
      <c r="G66" s="4" t="s">
        <v>912</v>
      </c>
      <c r="H66" s="4" t="s">
        <v>914</v>
      </c>
      <c r="I66" s="517" t="s">
        <v>124</v>
      </c>
      <c r="J66" s="517" t="s">
        <v>174</v>
      </c>
      <c r="K66" s="518" t="s">
        <v>3522</v>
      </c>
      <c r="L66" s="519" t="s">
        <v>127</v>
      </c>
      <c r="M66" s="22">
        <v>0</v>
      </c>
      <c r="N66" s="17">
        <v>2</v>
      </c>
      <c r="O66" s="17">
        <v>1</v>
      </c>
      <c r="P66" s="17">
        <v>0</v>
      </c>
      <c r="Q66" s="545">
        <v>3</v>
      </c>
      <c r="R66" s="548">
        <v>0.25</v>
      </c>
      <c r="S66" s="547">
        <v>0.25</v>
      </c>
      <c r="T66" s="6">
        <v>0.25</v>
      </c>
      <c r="U66" s="20">
        <v>0.25</v>
      </c>
      <c r="V66" s="19">
        <v>0.5</v>
      </c>
      <c r="W66" s="20">
        <v>1</v>
      </c>
      <c r="X66" s="687">
        <f>+R66+T66+V66</f>
        <v>1</v>
      </c>
      <c r="Y66" s="551">
        <f>+X66/O66</f>
        <v>1</v>
      </c>
      <c r="Z66" s="551">
        <v>0.05</v>
      </c>
      <c r="AA66" s="553"/>
      <c r="AB66" s="551">
        <v>0.95</v>
      </c>
    </row>
    <row r="67" spans="1:28" s="470" customFormat="1" ht="76.5" customHeight="1" x14ac:dyDescent="0.25">
      <c r="A67" s="5">
        <v>46</v>
      </c>
      <c r="B67" s="4" t="s">
        <v>895</v>
      </c>
      <c r="C67" s="4" t="s">
        <v>100</v>
      </c>
      <c r="D67" s="4" t="s">
        <v>118</v>
      </c>
      <c r="E67" s="4" t="s">
        <v>119</v>
      </c>
      <c r="F67" s="4" t="s">
        <v>137</v>
      </c>
      <c r="G67" s="4" t="s">
        <v>925</v>
      </c>
      <c r="H67" s="4" t="s">
        <v>927</v>
      </c>
      <c r="I67" s="517" t="s">
        <v>124</v>
      </c>
      <c r="J67" s="517" t="s">
        <v>83</v>
      </c>
      <c r="K67" s="518" t="s">
        <v>3522</v>
      </c>
      <c r="L67" s="519" t="s">
        <v>127</v>
      </c>
      <c r="M67" s="22">
        <v>0</v>
      </c>
      <c r="N67" s="8">
        <v>0.3</v>
      </c>
      <c r="O67" s="8">
        <v>0.3</v>
      </c>
      <c r="P67" s="8">
        <v>0.4</v>
      </c>
      <c r="Q67" s="554">
        <v>1</v>
      </c>
      <c r="R67" s="555">
        <v>7.4999999999999997E-2</v>
      </c>
      <c r="S67" s="472">
        <v>0.25</v>
      </c>
      <c r="T67" s="350">
        <v>7.4999999999999997E-2</v>
      </c>
      <c r="U67" s="20">
        <v>0.25</v>
      </c>
      <c r="V67" s="524">
        <v>7.4999999999999997E-2</v>
      </c>
      <c r="W67" s="524">
        <v>0.25</v>
      </c>
      <c r="X67" s="561">
        <f>+R67+T67+V67</f>
        <v>0.22499999999999998</v>
      </c>
      <c r="Y67" s="551">
        <f>+X67/O67</f>
        <v>0.75</v>
      </c>
      <c r="Z67" s="6">
        <v>0</v>
      </c>
      <c r="AA67" s="553"/>
      <c r="AB67" s="551">
        <v>0.3</v>
      </c>
    </row>
    <row r="68" spans="1:28" s="470" customFormat="1" ht="51" x14ac:dyDescent="0.25">
      <c r="A68" s="5">
        <v>47</v>
      </c>
      <c r="B68" s="4" t="s">
        <v>895</v>
      </c>
      <c r="C68" s="4" t="s">
        <v>100</v>
      </c>
      <c r="D68" s="4" t="s">
        <v>118</v>
      </c>
      <c r="E68" s="4" t="s">
        <v>119</v>
      </c>
      <c r="F68" s="4" t="s">
        <v>137</v>
      </c>
      <c r="G68" s="4" t="s">
        <v>937</v>
      </c>
      <c r="H68" s="4" t="s">
        <v>757</v>
      </c>
      <c r="I68" s="517"/>
      <c r="J68" s="517"/>
      <c r="K68" s="518"/>
      <c r="L68" s="519"/>
      <c r="M68" s="22">
        <v>0</v>
      </c>
      <c r="N68" s="17">
        <v>1</v>
      </c>
      <c r="O68" s="17">
        <v>0</v>
      </c>
      <c r="P68" s="17">
        <v>0</v>
      </c>
      <c r="Q68" s="545">
        <v>1</v>
      </c>
      <c r="R68" s="548"/>
      <c r="S68" s="472"/>
      <c r="T68" s="6"/>
      <c r="U68" s="6"/>
      <c r="V68" s="72"/>
      <c r="W68" s="72"/>
      <c r="X68" s="562"/>
      <c r="Y68" s="532"/>
      <c r="Z68" s="6">
        <v>0</v>
      </c>
      <c r="AA68" s="553"/>
      <c r="AB68" s="551">
        <v>1</v>
      </c>
    </row>
    <row r="69" spans="1:28" s="470" customFormat="1" ht="114.75" customHeight="1" x14ac:dyDescent="0.25">
      <c r="A69" s="5">
        <v>48</v>
      </c>
      <c r="B69" s="4" t="s">
        <v>944</v>
      </c>
      <c r="C69" s="4" t="s">
        <v>100</v>
      </c>
      <c r="D69" s="4" t="s">
        <v>75</v>
      </c>
      <c r="E69" s="4" t="s">
        <v>724</v>
      </c>
      <c r="F69" s="4" t="s">
        <v>354</v>
      </c>
      <c r="G69" s="475" t="s">
        <v>946</v>
      </c>
      <c r="H69" s="4" t="s">
        <v>948</v>
      </c>
      <c r="I69" s="517" t="s">
        <v>124</v>
      </c>
      <c r="J69" s="517" t="s">
        <v>174</v>
      </c>
      <c r="K69" s="518" t="s">
        <v>3522</v>
      </c>
      <c r="L69" s="519" t="s">
        <v>127</v>
      </c>
      <c r="M69" s="22">
        <v>1</v>
      </c>
      <c r="N69" s="17">
        <v>1</v>
      </c>
      <c r="O69" s="17">
        <v>1</v>
      </c>
      <c r="P69" s="17">
        <v>0</v>
      </c>
      <c r="Q69" s="545">
        <v>3</v>
      </c>
      <c r="R69" s="548"/>
      <c r="S69" s="472"/>
      <c r="T69" s="548">
        <v>0</v>
      </c>
      <c r="U69" s="472">
        <v>0</v>
      </c>
      <c r="V69" s="548">
        <v>0</v>
      </c>
      <c r="W69" s="472">
        <v>0</v>
      </c>
      <c r="X69" s="563">
        <v>0</v>
      </c>
      <c r="Y69" s="563">
        <v>0</v>
      </c>
      <c r="Z69" s="6">
        <v>0</v>
      </c>
      <c r="AA69" s="17">
        <v>1</v>
      </c>
      <c r="AB69" s="17">
        <v>1</v>
      </c>
    </row>
    <row r="70" spans="1:28" s="470" customFormat="1" ht="97.5" customHeight="1" x14ac:dyDescent="0.25">
      <c r="A70" s="5">
        <v>49</v>
      </c>
      <c r="B70" s="4" t="s">
        <v>944</v>
      </c>
      <c r="C70" s="4" t="s">
        <v>100</v>
      </c>
      <c r="D70" s="4" t="s">
        <v>75</v>
      </c>
      <c r="E70" s="4" t="s">
        <v>724</v>
      </c>
      <c r="F70" s="4" t="s">
        <v>354</v>
      </c>
      <c r="G70" s="475" t="s">
        <v>960</v>
      </c>
      <c r="H70" s="4" t="s">
        <v>962</v>
      </c>
      <c r="I70" s="517" t="s">
        <v>124</v>
      </c>
      <c r="J70" s="517" t="s">
        <v>174</v>
      </c>
      <c r="K70" s="518" t="s">
        <v>3522</v>
      </c>
      <c r="L70" s="519" t="s">
        <v>127</v>
      </c>
      <c r="M70" s="22">
        <v>0</v>
      </c>
      <c r="N70" s="17">
        <v>1</v>
      </c>
      <c r="O70" s="17">
        <v>0</v>
      </c>
      <c r="P70" s="17">
        <v>0</v>
      </c>
      <c r="Q70" s="545">
        <v>1</v>
      </c>
      <c r="R70" s="548"/>
      <c r="S70" s="472"/>
      <c r="T70" s="548"/>
      <c r="U70" s="472"/>
      <c r="V70" s="548"/>
      <c r="W70" s="472"/>
      <c r="X70" s="563"/>
      <c r="Y70" s="563"/>
      <c r="Z70" s="6">
        <v>1</v>
      </c>
      <c r="AA70" s="6"/>
      <c r="AB70" s="20">
        <v>0</v>
      </c>
    </row>
    <row r="71" spans="1:28" s="470" customFormat="1" ht="76.5" customHeight="1" x14ac:dyDescent="0.25">
      <c r="A71" s="5">
        <v>50</v>
      </c>
      <c r="B71" s="4" t="s">
        <v>944</v>
      </c>
      <c r="C71" s="4" t="s">
        <v>100</v>
      </c>
      <c r="D71" s="4" t="s">
        <v>75</v>
      </c>
      <c r="E71" s="4" t="s">
        <v>724</v>
      </c>
      <c r="F71" s="4" t="s">
        <v>354</v>
      </c>
      <c r="G71" s="475" t="s">
        <v>971</v>
      </c>
      <c r="H71" s="4" t="s">
        <v>973</v>
      </c>
      <c r="I71" s="517" t="s">
        <v>124</v>
      </c>
      <c r="J71" s="517" t="s">
        <v>174</v>
      </c>
      <c r="K71" s="518" t="s">
        <v>3522</v>
      </c>
      <c r="L71" s="519" t="s">
        <v>127</v>
      </c>
      <c r="M71" s="22">
        <v>0</v>
      </c>
      <c r="N71" s="17">
        <v>1</v>
      </c>
      <c r="O71" s="17">
        <v>1</v>
      </c>
      <c r="P71" s="17">
        <v>0</v>
      </c>
      <c r="Q71" s="545">
        <v>2</v>
      </c>
      <c r="R71" s="548"/>
      <c r="S71" s="472"/>
      <c r="T71" s="548"/>
      <c r="U71" s="472"/>
      <c r="V71" s="6"/>
      <c r="W71" s="688"/>
      <c r="X71" s="6"/>
      <c r="Y71" s="563"/>
      <c r="Z71" s="6">
        <v>0</v>
      </c>
      <c r="AA71" s="6">
        <v>0</v>
      </c>
      <c r="AB71" s="20">
        <v>1</v>
      </c>
    </row>
    <row r="72" spans="1:28" s="470" customFormat="1" ht="76.5" customHeight="1" x14ac:dyDescent="0.25">
      <c r="A72" s="5">
        <v>51</v>
      </c>
      <c r="B72" s="4" t="s">
        <v>944</v>
      </c>
      <c r="C72" s="4" t="s">
        <v>100</v>
      </c>
      <c r="D72" s="4" t="s">
        <v>75</v>
      </c>
      <c r="E72" s="4" t="s">
        <v>982</v>
      </c>
      <c r="F72" s="4" t="s">
        <v>354</v>
      </c>
      <c r="G72" s="475" t="s">
        <v>983</v>
      </c>
      <c r="H72" s="4" t="s">
        <v>985</v>
      </c>
      <c r="I72" s="517" t="s">
        <v>81</v>
      </c>
      <c r="J72" s="517" t="s">
        <v>174</v>
      </c>
      <c r="K72" s="518" t="s">
        <v>3522</v>
      </c>
      <c r="L72" s="519" t="s">
        <v>127</v>
      </c>
      <c r="M72" s="22">
        <v>0</v>
      </c>
      <c r="N72" s="17">
        <v>2</v>
      </c>
      <c r="O72" s="17">
        <v>0</v>
      </c>
      <c r="P72" s="17">
        <v>0</v>
      </c>
      <c r="Q72" s="545">
        <v>2</v>
      </c>
      <c r="R72" s="548"/>
      <c r="S72" s="472"/>
      <c r="T72" s="548"/>
      <c r="U72" s="472"/>
      <c r="V72" s="6"/>
      <c r="W72" s="6"/>
      <c r="X72" s="472"/>
      <c r="Y72" s="472"/>
      <c r="Z72" s="6">
        <v>2</v>
      </c>
      <c r="AA72" s="20">
        <v>0</v>
      </c>
      <c r="AB72" s="20">
        <v>0</v>
      </c>
    </row>
    <row r="73" spans="1:28" s="470" customFormat="1" ht="76.5" customHeight="1" x14ac:dyDescent="0.25">
      <c r="A73" s="5">
        <v>52</v>
      </c>
      <c r="B73" s="4" t="s">
        <v>944</v>
      </c>
      <c r="C73" s="4" t="s">
        <v>100</v>
      </c>
      <c r="D73" s="4" t="s">
        <v>118</v>
      </c>
      <c r="E73" s="4" t="s">
        <v>994</v>
      </c>
      <c r="F73" s="4" t="s">
        <v>354</v>
      </c>
      <c r="G73" s="4" t="s">
        <v>995</v>
      </c>
      <c r="H73" s="4" t="s">
        <v>997</v>
      </c>
      <c r="I73" s="517" t="s">
        <v>124</v>
      </c>
      <c r="J73" s="517" t="s">
        <v>174</v>
      </c>
      <c r="K73" s="518" t="s">
        <v>3522</v>
      </c>
      <c r="L73" s="519" t="s">
        <v>127</v>
      </c>
      <c r="M73" s="22">
        <v>0</v>
      </c>
      <c r="N73" s="17">
        <v>0</v>
      </c>
      <c r="O73" s="17">
        <v>0</v>
      </c>
      <c r="P73" s="17">
        <v>1</v>
      </c>
      <c r="Q73" s="545">
        <v>1</v>
      </c>
      <c r="R73" s="548"/>
      <c r="S73" s="472"/>
      <c r="T73" s="472"/>
      <c r="U73" s="472"/>
      <c r="V73" s="472"/>
      <c r="W73" s="472"/>
      <c r="X73" s="6"/>
      <c r="Y73" s="6"/>
      <c r="Z73" s="6">
        <v>0</v>
      </c>
      <c r="AA73" s="6"/>
      <c r="AB73" s="6"/>
    </row>
    <row r="74" spans="1:28" s="470" customFormat="1" ht="76.5" customHeight="1" x14ac:dyDescent="0.25">
      <c r="A74" s="5">
        <v>53</v>
      </c>
      <c r="B74" s="4" t="s">
        <v>944</v>
      </c>
      <c r="C74" s="4" t="s">
        <v>100</v>
      </c>
      <c r="D74" s="4" t="s">
        <v>75</v>
      </c>
      <c r="E74" s="4" t="s">
        <v>288</v>
      </c>
      <c r="F74" s="4" t="s">
        <v>354</v>
      </c>
      <c r="G74" s="4" t="s">
        <v>1005</v>
      </c>
      <c r="H74" s="4" t="s">
        <v>1007</v>
      </c>
      <c r="I74" s="517" t="s">
        <v>124</v>
      </c>
      <c r="J74" s="517" t="s">
        <v>174</v>
      </c>
      <c r="K74" s="518" t="s">
        <v>3522</v>
      </c>
      <c r="L74" s="519" t="s">
        <v>127</v>
      </c>
      <c r="M74" s="22">
        <v>0</v>
      </c>
      <c r="N74" s="17">
        <v>0</v>
      </c>
      <c r="O74" s="17">
        <v>1</v>
      </c>
      <c r="P74" s="17">
        <v>0</v>
      </c>
      <c r="Q74" s="545">
        <v>1</v>
      </c>
      <c r="R74" s="548"/>
      <c r="S74" s="472"/>
      <c r="T74" s="564"/>
      <c r="U74" s="472">
        <v>0.25</v>
      </c>
      <c r="V74" s="6"/>
      <c r="W74" s="20">
        <v>0.25</v>
      </c>
      <c r="X74" s="548">
        <v>0.25</v>
      </c>
      <c r="Y74" s="20">
        <v>0.25</v>
      </c>
      <c r="Z74" s="6">
        <v>0</v>
      </c>
      <c r="AA74" s="6">
        <v>0</v>
      </c>
      <c r="AB74" s="6">
        <v>0</v>
      </c>
    </row>
    <row r="75" spans="1:28" s="470" customFormat="1" ht="76.5" customHeight="1" x14ac:dyDescent="0.25">
      <c r="A75" s="5">
        <v>54</v>
      </c>
      <c r="B75" s="4" t="s">
        <v>944</v>
      </c>
      <c r="C75" s="4" t="s">
        <v>100</v>
      </c>
      <c r="D75" s="4" t="s">
        <v>75</v>
      </c>
      <c r="E75" s="4" t="s">
        <v>632</v>
      </c>
      <c r="F75" s="4" t="s">
        <v>354</v>
      </c>
      <c r="G75" s="4" t="s">
        <v>1017</v>
      </c>
      <c r="H75" s="4" t="s">
        <v>1019</v>
      </c>
      <c r="I75" s="517" t="s">
        <v>124</v>
      </c>
      <c r="J75" s="517" t="s">
        <v>174</v>
      </c>
      <c r="K75" s="518" t="s">
        <v>3522</v>
      </c>
      <c r="L75" s="519" t="s">
        <v>127</v>
      </c>
      <c r="M75" s="22">
        <v>0</v>
      </c>
      <c r="N75" s="17">
        <v>1</v>
      </c>
      <c r="O75" s="17">
        <v>0</v>
      </c>
      <c r="P75" s="17">
        <v>0</v>
      </c>
      <c r="Q75" s="545">
        <v>1</v>
      </c>
      <c r="R75" s="529"/>
      <c r="S75" s="472"/>
      <c r="T75" s="529"/>
      <c r="U75" s="472"/>
      <c r="V75" s="529"/>
      <c r="W75" s="472"/>
      <c r="X75" s="6"/>
      <c r="Y75" s="6"/>
      <c r="Z75" s="6">
        <v>0</v>
      </c>
      <c r="AA75" s="20"/>
      <c r="AB75" s="20">
        <v>1</v>
      </c>
    </row>
    <row r="76" spans="1:28" s="470" customFormat="1" ht="76.5" customHeight="1" x14ac:dyDescent="0.25">
      <c r="A76" s="5">
        <v>55</v>
      </c>
      <c r="B76" s="4" t="s">
        <v>944</v>
      </c>
      <c r="C76" s="4" t="s">
        <v>100</v>
      </c>
      <c r="D76" s="4" t="s">
        <v>75</v>
      </c>
      <c r="E76" s="4" t="s">
        <v>101</v>
      </c>
      <c r="F76" s="4" t="s">
        <v>354</v>
      </c>
      <c r="G76" s="4" t="s">
        <v>1028</v>
      </c>
      <c r="H76" s="4" t="s">
        <v>1030</v>
      </c>
      <c r="I76" s="517" t="s">
        <v>124</v>
      </c>
      <c r="J76" s="517" t="s">
        <v>174</v>
      </c>
      <c r="K76" s="518" t="s">
        <v>3522</v>
      </c>
      <c r="L76" s="519" t="s">
        <v>127</v>
      </c>
      <c r="M76" s="9">
        <v>0.1</v>
      </c>
      <c r="N76" s="8">
        <v>0.4</v>
      </c>
      <c r="O76" s="8">
        <v>0.7</v>
      </c>
      <c r="P76" s="8">
        <v>1</v>
      </c>
      <c r="Q76" s="476">
        <v>1</v>
      </c>
      <c r="R76" s="528"/>
      <c r="S76" s="472"/>
      <c r="T76" s="528">
        <v>0.25</v>
      </c>
      <c r="U76" s="472">
        <f>+T76/O76</f>
        <v>0.35714285714285715</v>
      </c>
      <c r="V76" s="20">
        <v>0.25</v>
      </c>
      <c r="W76" s="20">
        <f>+V76+T76/O76</f>
        <v>0.60714285714285721</v>
      </c>
      <c r="X76" s="20">
        <v>0.25</v>
      </c>
      <c r="Y76" s="20">
        <v>0.25</v>
      </c>
      <c r="Z76" s="6">
        <v>0</v>
      </c>
      <c r="AA76" s="20">
        <v>0.1</v>
      </c>
      <c r="AB76" s="20">
        <v>0.4</v>
      </c>
    </row>
    <row r="77" spans="1:28" s="470" customFormat="1" ht="95.25" customHeight="1" x14ac:dyDescent="0.25">
      <c r="A77" s="5">
        <v>56</v>
      </c>
      <c r="B77" s="4" t="s">
        <v>944</v>
      </c>
      <c r="C77" s="4" t="s">
        <v>100</v>
      </c>
      <c r="D77" s="4" t="s">
        <v>75</v>
      </c>
      <c r="E77" s="4" t="s">
        <v>1040</v>
      </c>
      <c r="F77" s="4" t="s">
        <v>354</v>
      </c>
      <c r="G77" s="4" t="s">
        <v>1041</v>
      </c>
      <c r="H77" s="4" t="s">
        <v>1043</v>
      </c>
      <c r="I77" s="517" t="s">
        <v>124</v>
      </c>
      <c r="J77" s="517" t="s">
        <v>174</v>
      </c>
      <c r="K77" s="518" t="s">
        <v>3522</v>
      </c>
      <c r="L77" s="519" t="s">
        <v>127</v>
      </c>
      <c r="M77" s="9">
        <v>0.1</v>
      </c>
      <c r="N77" s="8">
        <v>0.5</v>
      </c>
      <c r="O77" s="8">
        <v>0.75</v>
      </c>
      <c r="P77" s="8">
        <v>1</v>
      </c>
      <c r="Q77" s="476">
        <v>1</v>
      </c>
      <c r="R77" s="528"/>
      <c r="S77" s="472"/>
      <c r="T77" s="528">
        <v>0.25</v>
      </c>
      <c r="U77" s="472">
        <f>+T77/O77</f>
        <v>0.33333333333333331</v>
      </c>
      <c r="V77" s="20">
        <v>0.25</v>
      </c>
      <c r="W77" s="20">
        <f>+V77+T77/O77</f>
        <v>0.58333333333333326</v>
      </c>
      <c r="X77" s="20">
        <v>0.25</v>
      </c>
      <c r="Y77" s="20">
        <v>0.33</v>
      </c>
      <c r="Z77" s="6">
        <v>0</v>
      </c>
      <c r="AA77" s="20">
        <v>0.1</v>
      </c>
      <c r="AB77" s="20">
        <v>0.5</v>
      </c>
    </row>
    <row r="78" spans="1:28" s="470" customFormat="1" ht="76.5" customHeight="1" x14ac:dyDescent="0.25">
      <c r="A78" s="5">
        <v>57</v>
      </c>
      <c r="B78" s="4" t="s">
        <v>944</v>
      </c>
      <c r="C78" s="4" t="s">
        <v>100</v>
      </c>
      <c r="D78" s="4" t="s">
        <v>777</v>
      </c>
      <c r="E78" s="4" t="s">
        <v>778</v>
      </c>
      <c r="F78" s="4" t="s">
        <v>339</v>
      </c>
      <c r="G78" s="4" t="s">
        <v>1052</v>
      </c>
      <c r="H78" s="4" t="s">
        <v>1054</v>
      </c>
      <c r="I78" s="517" t="s">
        <v>124</v>
      </c>
      <c r="J78" s="517" t="s">
        <v>174</v>
      </c>
      <c r="K78" s="518" t="s">
        <v>3522</v>
      </c>
      <c r="L78" s="519" t="s">
        <v>127</v>
      </c>
      <c r="M78" s="22">
        <v>0</v>
      </c>
      <c r="N78" s="17">
        <v>1</v>
      </c>
      <c r="O78" s="17">
        <v>0</v>
      </c>
      <c r="P78" s="17">
        <v>0</v>
      </c>
      <c r="Q78" s="477">
        <v>1</v>
      </c>
      <c r="R78" s="548"/>
      <c r="S78" s="472"/>
      <c r="T78" s="548">
        <v>1</v>
      </c>
      <c r="U78" s="472">
        <v>1</v>
      </c>
      <c r="V78" s="6"/>
      <c r="W78" s="20"/>
      <c r="X78" s="6"/>
      <c r="Y78" s="6"/>
      <c r="Z78" s="6">
        <v>0</v>
      </c>
      <c r="AA78" s="6">
        <v>0</v>
      </c>
      <c r="AB78" s="6">
        <v>1</v>
      </c>
    </row>
    <row r="79" spans="1:28" ht="405.75" customHeight="1" x14ac:dyDescent="0.25">
      <c r="A79" s="565">
        <v>58</v>
      </c>
      <c r="B79" s="241" t="s">
        <v>1064</v>
      </c>
      <c r="C79" s="241" t="s">
        <v>100</v>
      </c>
      <c r="D79" s="241" t="s">
        <v>75</v>
      </c>
      <c r="E79" s="241" t="s">
        <v>288</v>
      </c>
      <c r="F79" s="241" t="s">
        <v>155</v>
      </c>
      <c r="G79" s="241" t="s">
        <v>1067</v>
      </c>
      <c r="H79" s="241" t="s">
        <v>1069</v>
      </c>
      <c r="I79" s="250" t="s">
        <v>124</v>
      </c>
      <c r="J79" s="250" t="s">
        <v>174</v>
      </c>
      <c r="K79" s="566" t="s">
        <v>3522</v>
      </c>
      <c r="L79" s="567" t="s">
        <v>464</v>
      </c>
      <c r="M79" s="568">
        <v>5</v>
      </c>
      <c r="N79" s="299">
        <v>5</v>
      </c>
      <c r="O79" s="299">
        <v>5</v>
      </c>
      <c r="P79" s="299">
        <v>5</v>
      </c>
      <c r="Q79" s="569">
        <v>20</v>
      </c>
      <c r="R79" s="570"/>
      <c r="S79" s="506"/>
      <c r="T79" s="300">
        <v>4</v>
      </c>
      <c r="U79" s="304">
        <v>0.8</v>
      </c>
      <c r="V79" s="300">
        <v>2</v>
      </c>
      <c r="W79" s="304">
        <v>0.4</v>
      </c>
      <c r="X79" s="300">
        <f>+V79+T79</f>
        <v>6</v>
      </c>
      <c r="Y79" s="304">
        <v>1.2</v>
      </c>
      <c r="Z79" s="6">
        <v>0</v>
      </c>
      <c r="AA79" s="225">
        <v>1</v>
      </c>
      <c r="AB79" s="225">
        <v>1</v>
      </c>
    </row>
    <row r="80" spans="1:28" s="513" customFormat="1" ht="369" customHeight="1" x14ac:dyDescent="0.25">
      <c r="A80" s="565">
        <v>59</v>
      </c>
      <c r="B80" s="241" t="s">
        <v>1064</v>
      </c>
      <c r="C80" s="241" t="s">
        <v>100</v>
      </c>
      <c r="D80" s="241" t="s">
        <v>75</v>
      </c>
      <c r="E80" s="241" t="s">
        <v>724</v>
      </c>
      <c r="F80" s="241" t="s">
        <v>155</v>
      </c>
      <c r="G80" s="241" t="s">
        <v>1083</v>
      </c>
      <c r="H80" s="571" t="s">
        <v>1085</v>
      </c>
      <c r="I80" s="572" t="s">
        <v>124</v>
      </c>
      <c r="J80" s="572" t="s">
        <v>1087</v>
      </c>
      <c r="K80" s="573" t="s">
        <v>3522</v>
      </c>
      <c r="L80" s="574" t="s">
        <v>127</v>
      </c>
      <c r="M80" s="580">
        <v>0</v>
      </c>
      <c r="N80" s="580">
        <v>4</v>
      </c>
      <c r="O80" s="580">
        <v>3</v>
      </c>
      <c r="P80" s="580">
        <v>3</v>
      </c>
      <c r="Q80" s="689">
        <v>10</v>
      </c>
      <c r="R80" s="570"/>
      <c r="S80" s="582"/>
      <c r="T80" s="582"/>
      <c r="U80" s="576"/>
      <c r="V80" s="300">
        <v>1</v>
      </c>
      <c r="W80" s="304">
        <v>0.33329999999999999</v>
      </c>
      <c r="X80" s="300">
        <v>1</v>
      </c>
      <c r="Y80" s="304">
        <v>0.33329999999999999</v>
      </c>
      <c r="Z80" s="6">
        <v>0</v>
      </c>
      <c r="AA80" s="299"/>
      <c r="AB80" s="225">
        <v>0.33329999999999999</v>
      </c>
    </row>
    <row r="81" spans="1:28" s="513" customFormat="1" ht="129.75" customHeight="1" x14ac:dyDescent="0.25">
      <c r="A81" s="565">
        <v>60</v>
      </c>
      <c r="B81" s="241" t="s">
        <v>1064</v>
      </c>
      <c r="C81" s="241" t="s">
        <v>100</v>
      </c>
      <c r="D81" s="241" t="s">
        <v>75</v>
      </c>
      <c r="E81" s="241" t="s">
        <v>288</v>
      </c>
      <c r="F81" s="241" t="s">
        <v>155</v>
      </c>
      <c r="G81" s="241" t="s">
        <v>1099</v>
      </c>
      <c r="H81" s="571" t="s">
        <v>1102</v>
      </c>
      <c r="I81" s="572" t="s">
        <v>81</v>
      </c>
      <c r="J81" s="575" t="s">
        <v>1087</v>
      </c>
      <c r="K81" s="573" t="s">
        <v>3522</v>
      </c>
      <c r="L81" s="574" t="s">
        <v>127</v>
      </c>
      <c r="M81" s="568">
        <v>0</v>
      </c>
      <c r="N81" s="568">
        <v>1</v>
      </c>
      <c r="O81" s="568">
        <v>1</v>
      </c>
      <c r="P81" s="568">
        <v>1</v>
      </c>
      <c r="Q81" s="690">
        <v>3</v>
      </c>
      <c r="R81" s="570"/>
      <c r="S81" s="570"/>
      <c r="T81" s="582"/>
      <c r="U81" s="576"/>
      <c r="V81" s="300">
        <v>0.33</v>
      </c>
      <c r="W81" s="304">
        <v>0.33</v>
      </c>
      <c r="X81" s="662">
        <v>0.33</v>
      </c>
      <c r="Y81" s="304">
        <v>0.33</v>
      </c>
      <c r="Z81" s="6">
        <v>0</v>
      </c>
      <c r="AA81" s="299"/>
      <c r="AB81" s="225">
        <v>1</v>
      </c>
    </row>
    <row r="82" spans="1:28" s="491" customFormat="1" ht="66.75" customHeight="1" x14ac:dyDescent="0.25">
      <c r="A82" s="565">
        <v>61</v>
      </c>
      <c r="B82" s="300" t="s">
        <v>1064</v>
      </c>
      <c r="C82" s="300" t="s">
        <v>100</v>
      </c>
      <c r="D82" s="300" t="s">
        <v>75</v>
      </c>
      <c r="E82" s="300" t="s">
        <v>226</v>
      </c>
      <c r="F82" s="300" t="s">
        <v>1112</v>
      </c>
      <c r="G82" s="300" t="s">
        <v>1113</v>
      </c>
      <c r="H82" s="576" t="s">
        <v>1116</v>
      </c>
      <c r="I82" s="577" t="s">
        <v>124</v>
      </c>
      <c r="J82" s="577" t="s">
        <v>83</v>
      </c>
      <c r="K82" s="578" t="s">
        <v>3522</v>
      </c>
      <c r="L82" s="579" t="s">
        <v>127</v>
      </c>
      <c r="M82" s="580">
        <v>0</v>
      </c>
      <c r="N82" s="581">
        <v>0.2</v>
      </c>
      <c r="O82" s="581">
        <v>0.4</v>
      </c>
      <c r="P82" s="581">
        <v>0.4</v>
      </c>
      <c r="Q82" s="691">
        <v>1</v>
      </c>
      <c r="R82" s="581">
        <v>0.1</v>
      </c>
      <c r="S82" s="582">
        <v>0.25</v>
      </c>
      <c r="T82" s="582">
        <v>0.1</v>
      </c>
      <c r="U82" s="582">
        <v>0.25</v>
      </c>
      <c r="V82" s="304">
        <v>0.15</v>
      </c>
      <c r="W82" s="304">
        <v>0.375</v>
      </c>
      <c r="X82" s="304">
        <v>0.35</v>
      </c>
      <c r="Y82" s="304">
        <v>0.875</v>
      </c>
      <c r="Z82" s="6">
        <v>0</v>
      </c>
      <c r="AA82" s="299"/>
      <c r="AB82" s="225">
        <v>1</v>
      </c>
    </row>
    <row r="83" spans="1:28" ht="76.5" customHeight="1" x14ac:dyDescent="0.25">
      <c r="A83" s="565">
        <v>62</v>
      </c>
      <c r="B83" s="241" t="s">
        <v>1064</v>
      </c>
      <c r="C83" s="241" t="s">
        <v>100</v>
      </c>
      <c r="D83" s="241" t="s">
        <v>75</v>
      </c>
      <c r="E83" s="241" t="s">
        <v>288</v>
      </c>
      <c r="F83" s="241" t="s">
        <v>155</v>
      </c>
      <c r="G83" s="241" t="s">
        <v>1127</v>
      </c>
      <c r="H83" s="241" t="s">
        <v>1129</v>
      </c>
      <c r="I83" s="250" t="s">
        <v>81</v>
      </c>
      <c r="J83" s="250" t="s">
        <v>83</v>
      </c>
      <c r="K83" s="566" t="s">
        <v>126</v>
      </c>
      <c r="L83" s="567" t="s">
        <v>85</v>
      </c>
      <c r="M83" s="583">
        <v>1</v>
      </c>
      <c r="N83" s="225">
        <v>1</v>
      </c>
      <c r="O83" s="225">
        <v>1</v>
      </c>
      <c r="P83" s="225">
        <v>1</v>
      </c>
      <c r="Q83" s="584">
        <v>1</v>
      </c>
      <c r="R83" s="581">
        <v>0.25</v>
      </c>
      <c r="S83" s="506">
        <v>0.25</v>
      </c>
      <c r="T83" s="304">
        <v>0.25</v>
      </c>
      <c r="U83" s="304">
        <v>0.25</v>
      </c>
      <c r="V83" s="304">
        <v>0.25</v>
      </c>
      <c r="W83" s="304">
        <v>0.25</v>
      </c>
      <c r="X83" s="304">
        <v>0.75</v>
      </c>
      <c r="Y83" s="304">
        <v>0.75</v>
      </c>
      <c r="Z83" s="6">
        <v>0</v>
      </c>
      <c r="AA83" s="225">
        <v>1</v>
      </c>
      <c r="AB83" s="225">
        <v>1</v>
      </c>
    </row>
    <row r="84" spans="1:28" ht="76.5" customHeight="1" x14ac:dyDescent="0.25">
      <c r="A84" s="565">
        <v>63</v>
      </c>
      <c r="B84" s="241" t="s">
        <v>1064</v>
      </c>
      <c r="C84" s="241" t="s">
        <v>100</v>
      </c>
      <c r="D84" s="241" t="s">
        <v>75</v>
      </c>
      <c r="E84" s="241" t="s">
        <v>288</v>
      </c>
      <c r="F84" s="241" t="s">
        <v>155</v>
      </c>
      <c r="G84" s="241" t="s">
        <v>1143</v>
      </c>
      <c r="H84" s="241" t="s">
        <v>1146</v>
      </c>
      <c r="I84" s="250" t="s">
        <v>81</v>
      </c>
      <c r="J84" s="250" t="s">
        <v>83</v>
      </c>
      <c r="K84" s="566" t="s">
        <v>3522</v>
      </c>
      <c r="L84" s="567" t="s">
        <v>85</v>
      </c>
      <c r="M84" s="585">
        <v>1</v>
      </c>
      <c r="N84" s="304">
        <v>1.5</v>
      </c>
      <c r="O84" s="304">
        <v>1</v>
      </c>
      <c r="P84" s="304">
        <v>2</v>
      </c>
      <c r="Q84" s="584">
        <v>2</v>
      </c>
      <c r="R84" s="581">
        <v>0.1</v>
      </c>
      <c r="S84" s="506">
        <f>R84/O84</f>
        <v>0.1</v>
      </c>
      <c r="T84" s="304">
        <v>0.35</v>
      </c>
      <c r="U84" s="304">
        <f>T84/O84</f>
        <v>0.35</v>
      </c>
      <c r="V84" s="304">
        <v>0.2</v>
      </c>
      <c r="W84" s="304">
        <f>V84/O84</f>
        <v>0.2</v>
      </c>
      <c r="X84" s="304">
        <v>0.65</v>
      </c>
      <c r="Y84" s="304">
        <f>X84/O84</f>
        <v>0.65</v>
      </c>
      <c r="Z84" s="300">
        <v>0</v>
      </c>
      <c r="AA84" s="585">
        <v>1</v>
      </c>
      <c r="AB84" s="300" t="s">
        <v>1158</v>
      </c>
    </row>
    <row r="85" spans="1:28" ht="193.5" customHeight="1" x14ac:dyDescent="0.25">
      <c r="A85" s="565">
        <v>64</v>
      </c>
      <c r="B85" s="241" t="s">
        <v>1064</v>
      </c>
      <c r="C85" s="241" t="s">
        <v>100</v>
      </c>
      <c r="D85" s="241" t="s">
        <v>75</v>
      </c>
      <c r="E85" s="241" t="s">
        <v>288</v>
      </c>
      <c r="F85" s="241" t="s">
        <v>155</v>
      </c>
      <c r="G85" s="241" t="s">
        <v>1159</v>
      </c>
      <c r="H85" s="241" t="s">
        <v>1161</v>
      </c>
      <c r="I85" s="250" t="s">
        <v>81</v>
      </c>
      <c r="J85" s="250" t="s">
        <v>83</v>
      </c>
      <c r="K85" s="566" t="s">
        <v>126</v>
      </c>
      <c r="L85" s="567" t="s">
        <v>464</v>
      </c>
      <c r="M85" s="585">
        <v>0</v>
      </c>
      <c r="N85" s="585">
        <v>0</v>
      </c>
      <c r="O85" s="585">
        <v>1</v>
      </c>
      <c r="P85" s="585">
        <v>1</v>
      </c>
      <c r="Q85" s="585">
        <v>1</v>
      </c>
      <c r="R85" s="581"/>
      <c r="S85" s="506"/>
      <c r="T85" s="304">
        <v>0.5</v>
      </c>
      <c r="U85" s="304">
        <v>0.5</v>
      </c>
      <c r="V85" s="304">
        <v>0.25</v>
      </c>
      <c r="W85" s="304">
        <v>0.25</v>
      </c>
      <c r="X85" s="304">
        <v>0.75</v>
      </c>
      <c r="Y85" s="304">
        <v>0.75</v>
      </c>
      <c r="Z85" s="6">
        <v>0</v>
      </c>
      <c r="AA85" s="299"/>
      <c r="AB85" s="299"/>
    </row>
    <row r="86" spans="1:28" ht="80.099999999999994" customHeight="1" x14ac:dyDescent="0.25">
      <c r="A86" s="565">
        <v>65</v>
      </c>
      <c r="B86" s="241" t="s">
        <v>1064</v>
      </c>
      <c r="C86" s="241" t="s">
        <v>100</v>
      </c>
      <c r="D86" s="241" t="s">
        <v>75</v>
      </c>
      <c r="E86" s="241" t="s">
        <v>288</v>
      </c>
      <c r="F86" s="241" t="s">
        <v>155</v>
      </c>
      <c r="G86" s="241" t="s">
        <v>1172</v>
      </c>
      <c r="H86" s="586" t="s">
        <v>1174</v>
      </c>
      <c r="I86" s="586" t="s">
        <v>81</v>
      </c>
      <c r="J86" s="586" t="s">
        <v>1176</v>
      </c>
      <c r="K86" s="586" t="s">
        <v>3525</v>
      </c>
      <c r="L86" s="587" t="s">
        <v>1177</v>
      </c>
      <c r="M86" s="672">
        <v>0.25</v>
      </c>
      <c r="N86" s="581">
        <v>0.25</v>
      </c>
      <c r="O86" s="581">
        <v>0.25</v>
      </c>
      <c r="P86" s="581">
        <v>0.25</v>
      </c>
      <c r="Q86" s="692">
        <v>1</v>
      </c>
      <c r="R86" s="581"/>
      <c r="S86" s="576"/>
      <c r="T86" s="576"/>
      <c r="U86" s="576"/>
      <c r="V86" s="576"/>
      <c r="W86" s="576"/>
      <c r="X86" s="300"/>
      <c r="Y86" s="300"/>
      <c r="Z86" s="6">
        <v>0</v>
      </c>
      <c r="AA86" s="225">
        <v>1</v>
      </c>
      <c r="AB86" s="225">
        <v>1</v>
      </c>
    </row>
    <row r="87" spans="1:28" ht="80.099999999999994" customHeight="1" x14ac:dyDescent="0.25">
      <c r="A87" s="565">
        <v>65.099999999999994</v>
      </c>
      <c r="B87" s="241" t="s">
        <v>1064</v>
      </c>
      <c r="C87" s="241" t="s">
        <v>100</v>
      </c>
      <c r="D87" s="241" t="s">
        <v>75</v>
      </c>
      <c r="E87" s="241" t="s">
        <v>288</v>
      </c>
      <c r="F87" s="241" t="s">
        <v>155</v>
      </c>
      <c r="G87" s="241" t="s">
        <v>1172</v>
      </c>
      <c r="H87" s="588" t="s">
        <v>1189</v>
      </c>
      <c r="I87" s="588" t="s">
        <v>124</v>
      </c>
      <c r="J87" s="588" t="s">
        <v>174</v>
      </c>
      <c r="K87" s="588" t="s">
        <v>3525</v>
      </c>
      <c r="L87" s="589" t="s">
        <v>1177</v>
      </c>
      <c r="M87" s="673" t="s">
        <v>1191</v>
      </c>
      <c r="N87" s="578" t="s">
        <v>1191</v>
      </c>
      <c r="O87" s="578">
        <v>0</v>
      </c>
      <c r="P87" s="578">
        <v>0</v>
      </c>
      <c r="Q87" s="693">
        <v>1</v>
      </c>
      <c r="R87" s="578"/>
      <c r="S87" s="674"/>
      <c r="T87" s="674"/>
      <c r="U87" s="674"/>
      <c r="V87" s="576"/>
      <c r="W87" s="576"/>
      <c r="X87" s="300"/>
      <c r="Y87" s="300"/>
      <c r="Z87" s="6">
        <v>0</v>
      </c>
      <c r="AA87" s="225">
        <v>1</v>
      </c>
      <c r="AB87" s="225">
        <v>1</v>
      </c>
    </row>
    <row r="88" spans="1:28" ht="80.099999999999994" customHeight="1" x14ac:dyDescent="0.25">
      <c r="A88" s="565">
        <v>66</v>
      </c>
      <c r="B88" s="241" t="s">
        <v>1064</v>
      </c>
      <c r="C88" s="241" t="s">
        <v>616</v>
      </c>
      <c r="D88" s="241" t="s">
        <v>75</v>
      </c>
      <c r="E88" s="241" t="s">
        <v>288</v>
      </c>
      <c r="F88" s="241" t="s">
        <v>155</v>
      </c>
      <c r="G88" s="241" t="s">
        <v>1199</v>
      </c>
      <c r="H88" s="571" t="s">
        <v>1201</v>
      </c>
      <c r="I88" s="572" t="s">
        <v>124</v>
      </c>
      <c r="J88" s="572" t="s">
        <v>1203</v>
      </c>
      <c r="K88" s="573" t="s">
        <v>3522</v>
      </c>
      <c r="L88" s="574" t="s">
        <v>127</v>
      </c>
      <c r="M88" s="673" t="s">
        <v>2329</v>
      </c>
      <c r="N88" s="578" t="s">
        <v>2329</v>
      </c>
      <c r="O88" s="578">
        <v>1</v>
      </c>
      <c r="P88" s="578">
        <v>1</v>
      </c>
      <c r="Q88" s="694">
        <v>2.5</v>
      </c>
      <c r="R88" s="578"/>
      <c r="S88" s="552"/>
      <c r="T88" s="674"/>
      <c r="U88" s="552"/>
      <c r="V88" s="576"/>
      <c r="W88" s="576"/>
      <c r="X88" s="300"/>
      <c r="Y88" s="300"/>
      <c r="Z88" s="300">
        <v>0.15</v>
      </c>
      <c r="AA88" s="225">
        <v>1</v>
      </c>
      <c r="AB88" s="225">
        <v>1</v>
      </c>
    </row>
    <row r="89" spans="1:28" ht="80.099999999999994" customHeight="1" x14ac:dyDescent="0.25">
      <c r="A89" s="565">
        <v>67</v>
      </c>
      <c r="B89" s="241" t="s">
        <v>1064</v>
      </c>
      <c r="C89" s="241" t="s">
        <v>100</v>
      </c>
      <c r="D89" s="241" t="s">
        <v>75</v>
      </c>
      <c r="E89" s="241" t="s">
        <v>288</v>
      </c>
      <c r="F89" s="241" t="s">
        <v>155</v>
      </c>
      <c r="G89" s="241" t="s">
        <v>1211</v>
      </c>
      <c r="H89" s="588" t="s">
        <v>1213</v>
      </c>
      <c r="I89" s="572" t="s">
        <v>81</v>
      </c>
      <c r="J89" s="572" t="s">
        <v>83</v>
      </c>
      <c r="K89" s="573" t="s">
        <v>126</v>
      </c>
      <c r="L89" s="574" t="s">
        <v>127</v>
      </c>
      <c r="M89" s="591">
        <v>1</v>
      </c>
      <c r="N89" s="592">
        <v>1</v>
      </c>
      <c r="O89" s="592">
        <v>1</v>
      </c>
      <c r="P89" s="592">
        <v>1</v>
      </c>
      <c r="Q89" s="695">
        <v>1</v>
      </c>
      <c r="R89" s="578"/>
      <c r="S89" s="552"/>
      <c r="T89" s="674"/>
      <c r="U89" s="674"/>
      <c r="V89" s="576"/>
      <c r="W89" s="576"/>
      <c r="X89" s="300"/>
      <c r="Y89" s="300"/>
      <c r="Z89" s="6">
        <v>0</v>
      </c>
      <c r="AA89" s="225">
        <v>0</v>
      </c>
      <c r="AB89" s="225">
        <v>0</v>
      </c>
    </row>
    <row r="90" spans="1:28" ht="80.099999999999994" customHeight="1" x14ac:dyDescent="0.25">
      <c r="A90" s="565">
        <v>68</v>
      </c>
      <c r="B90" s="241" t="s">
        <v>1064</v>
      </c>
      <c r="C90" s="241" t="s">
        <v>100</v>
      </c>
      <c r="D90" s="241" t="s">
        <v>75</v>
      </c>
      <c r="E90" s="241" t="s">
        <v>288</v>
      </c>
      <c r="F90" s="241" t="s">
        <v>155</v>
      </c>
      <c r="G90" s="241" t="s">
        <v>1221</v>
      </c>
      <c r="H90" s="593" t="s">
        <v>1223</v>
      </c>
      <c r="I90" s="577" t="s">
        <v>124</v>
      </c>
      <c r="J90" s="577" t="s">
        <v>1203</v>
      </c>
      <c r="K90" s="578" t="s">
        <v>3526</v>
      </c>
      <c r="L90" s="574" t="s">
        <v>127</v>
      </c>
      <c r="M90" s="673">
        <v>1</v>
      </c>
      <c r="N90" s="578">
        <v>0</v>
      </c>
      <c r="O90" s="578">
        <v>0</v>
      </c>
      <c r="P90" s="578">
        <v>0</v>
      </c>
      <c r="Q90" s="694">
        <v>1</v>
      </c>
      <c r="R90" s="578">
        <v>1</v>
      </c>
      <c r="S90" s="552">
        <v>1</v>
      </c>
      <c r="T90" s="674"/>
      <c r="U90" s="674"/>
      <c r="V90" s="576"/>
      <c r="W90" s="576"/>
      <c r="X90" s="300"/>
      <c r="Y90" s="300"/>
      <c r="Z90" s="300">
        <v>0.25</v>
      </c>
      <c r="AA90" s="225">
        <v>0.5</v>
      </c>
      <c r="AB90" s="225">
        <v>0.25</v>
      </c>
    </row>
    <row r="91" spans="1:28" ht="80.099999999999994" customHeight="1" x14ac:dyDescent="0.25">
      <c r="A91" s="565">
        <v>69</v>
      </c>
      <c r="B91" s="241" t="s">
        <v>1064</v>
      </c>
      <c r="C91" s="241" t="s">
        <v>616</v>
      </c>
      <c r="D91" s="241" t="s">
        <v>75</v>
      </c>
      <c r="E91" s="241" t="s">
        <v>288</v>
      </c>
      <c r="F91" s="241" t="s">
        <v>155</v>
      </c>
      <c r="G91" s="241" t="s">
        <v>1234</v>
      </c>
      <c r="H91" s="588" t="s">
        <v>1236</v>
      </c>
      <c r="I91" s="586" t="s">
        <v>124</v>
      </c>
      <c r="J91" s="586" t="s">
        <v>174</v>
      </c>
      <c r="K91" s="586" t="s">
        <v>3522</v>
      </c>
      <c r="L91" s="589" t="s">
        <v>1177</v>
      </c>
      <c r="M91" s="673">
        <v>1</v>
      </c>
      <c r="N91" s="578">
        <v>0</v>
      </c>
      <c r="O91" s="578">
        <v>0</v>
      </c>
      <c r="P91" s="578">
        <v>0</v>
      </c>
      <c r="Q91" s="694">
        <v>1</v>
      </c>
      <c r="R91" s="578"/>
      <c r="S91" s="674"/>
      <c r="T91" s="674"/>
      <c r="U91" s="674"/>
      <c r="V91" s="576"/>
      <c r="W91" s="576"/>
      <c r="X91" s="300"/>
      <c r="Y91" s="300"/>
      <c r="Z91" s="6">
        <v>0</v>
      </c>
      <c r="AA91" s="225">
        <v>1</v>
      </c>
      <c r="AB91" s="225">
        <v>0</v>
      </c>
    </row>
    <row r="92" spans="1:28" ht="80.099999999999994" customHeight="1" x14ac:dyDescent="0.25">
      <c r="A92" s="565">
        <v>70</v>
      </c>
      <c r="B92" s="241" t="s">
        <v>1064</v>
      </c>
      <c r="C92" s="241" t="s">
        <v>616</v>
      </c>
      <c r="D92" s="241" t="s">
        <v>75</v>
      </c>
      <c r="E92" s="241" t="s">
        <v>288</v>
      </c>
      <c r="F92" s="241" t="s">
        <v>155</v>
      </c>
      <c r="G92" s="241" t="s">
        <v>1243</v>
      </c>
      <c r="H92" s="594" t="s">
        <v>1245</v>
      </c>
      <c r="I92" s="594" t="s">
        <v>124</v>
      </c>
      <c r="J92" s="594" t="s">
        <v>174</v>
      </c>
      <c r="K92" s="588" t="s">
        <v>3522</v>
      </c>
      <c r="L92" s="589" t="s">
        <v>1177</v>
      </c>
      <c r="M92" s="673">
        <v>0</v>
      </c>
      <c r="N92" s="578">
        <v>1</v>
      </c>
      <c r="O92" s="578">
        <v>0</v>
      </c>
      <c r="P92" s="578">
        <v>0</v>
      </c>
      <c r="Q92" s="694">
        <v>1</v>
      </c>
      <c r="R92" s="578"/>
      <c r="S92" s="674"/>
      <c r="T92" s="674"/>
      <c r="U92" s="552"/>
      <c r="V92" s="576"/>
      <c r="W92" s="576"/>
      <c r="X92" s="300"/>
      <c r="Y92" s="300"/>
      <c r="Z92" s="304">
        <v>0.5</v>
      </c>
      <c r="AA92" s="299">
        <v>1</v>
      </c>
      <c r="AB92" s="225"/>
    </row>
    <row r="93" spans="1:28" ht="80.099999999999994" customHeight="1" x14ac:dyDescent="0.25">
      <c r="A93" s="565">
        <v>71</v>
      </c>
      <c r="B93" s="595" t="s">
        <v>1064</v>
      </c>
      <c r="C93" s="241" t="s">
        <v>616</v>
      </c>
      <c r="D93" s="241" t="s">
        <v>75</v>
      </c>
      <c r="E93" s="241" t="s">
        <v>288</v>
      </c>
      <c r="F93" s="241" t="s">
        <v>155</v>
      </c>
      <c r="G93" s="241" t="s">
        <v>1253</v>
      </c>
      <c r="H93" s="594" t="s">
        <v>1255</v>
      </c>
      <c r="I93" s="594" t="s">
        <v>124</v>
      </c>
      <c r="J93" s="594" t="s">
        <v>83</v>
      </c>
      <c r="K93" s="590" t="s">
        <v>126</v>
      </c>
      <c r="L93" s="596" t="s">
        <v>1177</v>
      </c>
      <c r="M93" s="591">
        <v>1</v>
      </c>
      <c r="N93" s="592">
        <v>1</v>
      </c>
      <c r="O93" s="592">
        <v>1</v>
      </c>
      <c r="P93" s="592">
        <v>1</v>
      </c>
      <c r="Q93" s="695">
        <v>1</v>
      </c>
      <c r="R93" s="578"/>
      <c r="S93" s="674"/>
      <c r="T93" s="674"/>
      <c r="U93" s="674"/>
      <c r="V93" s="576"/>
      <c r="W93" s="576"/>
      <c r="X93" s="300"/>
      <c r="Y93" s="300"/>
      <c r="Z93" s="6">
        <v>0</v>
      </c>
      <c r="AA93" s="225">
        <v>1</v>
      </c>
      <c r="AB93" s="225">
        <v>1</v>
      </c>
    </row>
    <row r="94" spans="1:28" ht="80.099999999999994" customHeight="1" x14ac:dyDescent="0.25">
      <c r="A94" s="565">
        <v>72</v>
      </c>
      <c r="B94" s="595" t="s">
        <v>1064</v>
      </c>
      <c r="C94" s="241" t="s">
        <v>1264</v>
      </c>
      <c r="D94" s="241" t="s">
        <v>75</v>
      </c>
      <c r="E94" s="241" t="s">
        <v>288</v>
      </c>
      <c r="F94" s="241" t="s">
        <v>155</v>
      </c>
      <c r="G94" s="241" t="s">
        <v>1267</v>
      </c>
      <c r="H94" s="241" t="s">
        <v>1269</v>
      </c>
      <c r="I94" s="250" t="s">
        <v>81</v>
      </c>
      <c r="J94" s="250" t="s">
        <v>83</v>
      </c>
      <c r="K94" s="566" t="s">
        <v>126</v>
      </c>
      <c r="L94" s="567" t="s">
        <v>464</v>
      </c>
      <c r="M94" s="583">
        <v>1</v>
      </c>
      <c r="N94" s="225">
        <v>1</v>
      </c>
      <c r="O94" s="225">
        <v>1</v>
      </c>
      <c r="P94" s="225">
        <v>1</v>
      </c>
      <c r="Q94" s="597">
        <v>1</v>
      </c>
      <c r="R94" s="581">
        <v>0</v>
      </c>
      <c r="S94" s="506">
        <v>0</v>
      </c>
      <c r="T94" s="304">
        <v>0</v>
      </c>
      <c r="U94" s="304">
        <v>0</v>
      </c>
      <c r="V94" s="304">
        <v>0</v>
      </c>
      <c r="W94" s="304">
        <v>0</v>
      </c>
      <c r="X94" s="304">
        <v>0</v>
      </c>
      <c r="Y94" s="304">
        <v>0</v>
      </c>
      <c r="Z94" s="304">
        <v>1</v>
      </c>
      <c r="AA94" s="299">
        <v>0</v>
      </c>
      <c r="AB94" s="299">
        <v>0</v>
      </c>
    </row>
    <row r="95" spans="1:28" ht="80.099999999999994" customHeight="1" x14ac:dyDescent="0.25">
      <c r="A95" s="565">
        <v>73</v>
      </c>
      <c r="B95" s="595" t="s">
        <v>1064</v>
      </c>
      <c r="C95" s="241" t="s">
        <v>100</v>
      </c>
      <c r="D95" s="241" t="s">
        <v>75</v>
      </c>
      <c r="E95" s="241" t="s">
        <v>288</v>
      </c>
      <c r="F95" s="241" t="s">
        <v>155</v>
      </c>
      <c r="G95" s="241" t="s">
        <v>1280</v>
      </c>
      <c r="H95" s="241" t="s">
        <v>1282</v>
      </c>
      <c r="I95" s="250" t="s">
        <v>124</v>
      </c>
      <c r="J95" s="250" t="s">
        <v>174</v>
      </c>
      <c r="K95" s="566" t="s">
        <v>3522</v>
      </c>
      <c r="L95" s="567" t="s">
        <v>464</v>
      </c>
      <c r="M95" s="568">
        <v>24</v>
      </c>
      <c r="N95" s="299">
        <v>32</v>
      </c>
      <c r="O95" s="299">
        <v>32</v>
      </c>
      <c r="P95" s="299">
        <v>32</v>
      </c>
      <c r="Q95" s="598">
        <v>120</v>
      </c>
      <c r="R95" s="576"/>
      <c r="S95" s="506"/>
      <c r="T95" s="300" t="s">
        <v>3527</v>
      </c>
      <c r="U95" s="599">
        <v>1.1875</v>
      </c>
      <c r="V95" s="300">
        <v>38</v>
      </c>
      <c r="W95" s="599">
        <v>1.1875</v>
      </c>
      <c r="X95" s="300">
        <v>38</v>
      </c>
      <c r="Y95" s="599">
        <v>1.1875</v>
      </c>
      <c r="Z95" s="6">
        <v>0</v>
      </c>
      <c r="AA95" s="304">
        <v>1</v>
      </c>
      <c r="AB95" s="304">
        <v>1</v>
      </c>
    </row>
    <row r="96" spans="1:28" ht="80.099999999999994" customHeight="1" x14ac:dyDescent="0.25">
      <c r="A96" s="565">
        <v>74</v>
      </c>
      <c r="B96" s="595" t="s">
        <v>1064</v>
      </c>
      <c r="C96" s="241" t="s">
        <v>100</v>
      </c>
      <c r="D96" s="241" t="s">
        <v>75</v>
      </c>
      <c r="E96" s="241" t="s">
        <v>288</v>
      </c>
      <c r="F96" s="241" t="s">
        <v>155</v>
      </c>
      <c r="G96" s="241" t="s">
        <v>1291</v>
      </c>
      <c r="H96" s="241" t="s">
        <v>1282</v>
      </c>
      <c r="I96" s="250" t="s">
        <v>124</v>
      </c>
      <c r="J96" s="250" t="s">
        <v>174</v>
      </c>
      <c r="K96" s="566" t="s">
        <v>3522</v>
      </c>
      <c r="L96" s="567" t="s">
        <v>464</v>
      </c>
      <c r="M96" s="568">
        <v>9</v>
      </c>
      <c r="N96" s="299">
        <v>10</v>
      </c>
      <c r="O96" s="299">
        <v>10</v>
      </c>
      <c r="P96" s="299">
        <v>11</v>
      </c>
      <c r="Q96" s="598">
        <v>40</v>
      </c>
      <c r="R96" s="576"/>
      <c r="S96" s="506"/>
      <c r="T96" s="300">
        <v>0</v>
      </c>
      <c r="U96" s="304">
        <v>0</v>
      </c>
      <c r="V96" s="300">
        <v>4</v>
      </c>
      <c r="W96" s="304">
        <v>0.4</v>
      </c>
      <c r="X96" s="300">
        <v>4</v>
      </c>
      <c r="Y96" s="304">
        <v>0.4</v>
      </c>
      <c r="Z96" s="6">
        <v>0</v>
      </c>
      <c r="AA96" s="304">
        <v>1</v>
      </c>
      <c r="AB96" s="304">
        <v>1</v>
      </c>
    </row>
    <row r="97" spans="1:28" s="605" customFormat="1" ht="80.099999999999994" customHeight="1" x14ac:dyDescent="0.25">
      <c r="A97" s="600">
        <v>75</v>
      </c>
      <c r="B97" s="601" t="s">
        <v>1300</v>
      </c>
      <c r="C97" s="601" t="s">
        <v>100</v>
      </c>
      <c r="D97" s="601" t="s">
        <v>75</v>
      </c>
      <c r="E97" s="601" t="s">
        <v>101</v>
      </c>
      <c r="F97" s="601" t="s">
        <v>155</v>
      </c>
      <c r="G97" s="601" t="s">
        <v>1303</v>
      </c>
      <c r="H97" s="601" t="s">
        <v>1305</v>
      </c>
      <c r="I97" s="602" t="s">
        <v>124</v>
      </c>
      <c r="J97" s="602" t="s">
        <v>174</v>
      </c>
      <c r="K97" s="603" t="s">
        <v>3522</v>
      </c>
      <c r="L97" s="604" t="s">
        <v>127</v>
      </c>
      <c r="M97" s="22">
        <v>1</v>
      </c>
      <c r="N97" s="17">
        <v>0</v>
      </c>
      <c r="O97" s="17">
        <v>0</v>
      </c>
      <c r="P97" s="17">
        <v>0</v>
      </c>
      <c r="Q97" s="545">
        <v>1</v>
      </c>
      <c r="R97" s="548"/>
      <c r="S97" s="472"/>
      <c r="T97" s="6">
        <v>0</v>
      </c>
      <c r="U97" s="6">
        <v>0</v>
      </c>
      <c r="V97" s="19">
        <v>0</v>
      </c>
      <c r="W97" s="19">
        <v>0</v>
      </c>
      <c r="X97" s="6"/>
      <c r="Y97" s="6"/>
      <c r="Z97" s="6">
        <v>1</v>
      </c>
      <c r="AA97" s="17"/>
      <c r="AB97" s="17"/>
    </row>
    <row r="98" spans="1:28" s="605" customFormat="1" ht="80.099999999999994" customHeight="1" x14ac:dyDescent="0.25">
      <c r="A98" s="600">
        <v>75.099999999999994</v>
      </c>
      <c r="B98" s="601" t="s">
        <v>1300</v>
      </c>
      <c r="C98" s="601" t="s">
        <v>100</v>
      </c>
      <c r="D98" s="601" t="s">
        <v>75</v>
      </c>
      <c r="E98" s="601" t="s">
        <v>101</v>
      </c>
      <c r="F98" s="601" t="s">
        <v>155</v>
      </c>
      <c r="G98" s="601" t="s">
        <v>1303</v>
      </c>
      <c r="H98" s="601" t="s">
        <v>1318</v>
      </c>
      <c r="I98" s="602" t="s">
        <v>124</v>
      </c>
      <c r="J98" s="602" t="s">
        <v>174</v>
      </c>
      <c r="K98" s="603" t="s">
        <v>3522</v>
      </c>
      <c r="L98" s="604" t="s">
        <v>127</v>
      </c>
      <c r="M98" s="22">
        <v>0</v>
      </c>
      <c r="N98" s="17">
        <v>38</v>
      </c>
      <c r="O98" s="17">
        <v>0</v>
      </c>
      <c r="P98" s="17">
        <v>0</v>
      </c>
      <c r="Q98" s="545">
        <v>38</v>
      </c>
      <c r="R98" s="548"/>
      <c r="S98" s="472"/>
      <c r="T98" s="6">
        <v>0</v>
      </c>
      <c r="U98" s="6">
        <v>0</v>
      </c>
      <c r="V98" s="19">
        <v>0</v>
      </c>
      <c r="W98" s="19">
        <v>0</v>
      </c>
      <c r="X98" s="6"/>
      <c r="Y98" s="6"/>
      <c r="Z98" s="6">
        <v>38</v>
      </c>
      <c r="AA98" s="17"/>
      <c r="AB98" s="17">
        <v>0</v>
      </c>
    </row>
    <row r="99" spans="1:28" s="605" customFormat="1" ht="80.099999999999994" customHeight="1" x14ac:dyDescent="0.25">
      <c r="A99" s="600">
        <v>76</v>
      </c>
      <c r="B99" s="601" t="s">
        <v>1300</v>
      </c>
      <c r="C99" s="601" t="s">
        <v>100</v>
      </c>
      <c r="D99" s="601" t="s">
        <v>75</v>
      </c>
      <c r="E99" s="601" t="s">
        <v>101</v>
      </c>
      <c r="F99" s="601" t="s">
        <v>2031</v>
      </c>
      <c r="G99" s="601" t="s">
        <v>1328</v>
      </c>
      <c r="H99" s="601" t="s">
        <v>1330</v>
      </c>
      <c r="I99" s="602" t="s">
        <v>124</v>
      </c>
      <c r="J99" s="602" t="s">
        <v>83</v>
      </c>
      <c r="K99" s="603" t="s">
        <v>126</v>
      </c>
      <c r="L99" s="604" t="s">
        <v>127</v>
      </c>
      <c r="M99" s="22">
        <v>0</v>
      </c>
      <c r="N99" s="8">
        <v>1</v>
      </c>
      <c r="O99" s="8">
        <v>1</v>
      </c>
      <c r="P99" s="8">
        <v>1</v>
      </c>
      <c r="Q99" s="476">
        <v>1</v>
      </c>
      <c r="R99" s="528">
        <v>0</v>
      </c>
      <c r="S99" s="472">
        <v>0</v>
      </c>
      <c r="T99" s="20">
        <v>0</v>
      </c>
      <c r="U99" s="20">
        <v>0</v>
      </c>
      <c r="V99" s="20">
        <v>0</v>
      </c>
      <c r="W99" s="20">
        <v>0</v>
      </c>
      <c r="X99" s="6"/>
      <c r="Y99" s="20"/>
      <c r="Z99" s="14">
        <v>1</v>
      </c>
      <c r="AA99" s="17"/>
      <c r="AB99" s="17">
        <v>0</v>
      </c>
    </row>
    <row r="100" spans="1:28" s="605" customFormat="1" ht="80.099999999999994" customHeight="1" x14ac:dyDescent="0.25">
      <c r="A100" s="600">
        <v>77</v>
      </c>
      <c r="B100" s="601" t="s">
        <v>1300</v>
      </c>
      <c r="C100" s="601" t="s">
        <v>100</v>
      </c>
      <c r="D100" s="601" t="s">
        <v>75</v>
      </c>
      <c r="E100" s="601" t="s">
        <v>101</v>
      </c>
      <c r="F100" s="601" t="s">
        <v>2031</v>
      </c>
      <c r="G100" s="601" t="s">
        <v>1342</v>
      </c>
      <c r="H100" s="601" t="s">
        <v>1344</v>
      </c>
      <c r="I100" s="602" t="s">
        <v>124</v>
      </c>
      <c r="J100" s="602" t="s">
        <v>174</v>
      </c>
      <c r="K100" s="603" t="s">
        <v>126</v>
      </c>
      <c r="L100" s="604" t="s">
        <v>127</v>
      </c>
      <c r="M100" s="22">
        <v>2</v>
      </c>
      <c r="N100" s="17">
        <v>0</v>
      </c>
      <c r="O100" s="17">
        <v>0</v>
      </c>
      <c r="P100" s="17">
        <v>0</v>
      </c>
      <c r="Q100" s="545">
        <v>2</v>
      </c>
      <c r="R100" s="548"/>
      <c r="S100" s="472"/>
      <c r="T100" s="19"/>
      <c r="U100" s="20">
        <v>0</v>
      </c>
      <c r="V100" s="6">
        <v>0</v>
      </c>
      <c r="W100" s="6">
        <v>0</v>
      </c>
      <c r="X100" s="6"/>
      <c r="Y100" s="6"/>
      <c r="Z100" s="6">
        <f>2-2</f>
        <v>0</v>
      </c>
      <c r="AA100" s="17"/>
      <c r="AB100" s="17"/>
    </row>
    <row r="101" spans="1:28" s="605" customFormat="1" ht="80.099999999999994" customHeight="1" x14ac:dyDescent="0.25">
      <c r="A101" s="600">
        <v>77.099999999999994</v>
      </c>
      <c r="B101" s="601" t="s">
        <v>1300</v>
      </c>
      <c r="C101" s="601" t="s">
        <v>100</v>
      </c>
      <c r="D101" s="601" t="s">
        <v>75</v>
      </c>
      <c r="E101" s="601" t="s">
        <v>101</v>
      </c>
      <c r="F101" s="601" t="s">
        <v>2031</v>
      </c>
      <c r="G101" s="601" t="s">
        <v>1342</v>
      </c>
      <c r="H101" s="601" t="s">
        <v>1358</v>
      </c>
      <c r="I101" s="602" t="s">
        <v>124</v>
      </c>
      <c r="J101" s="602" t="s">
        <v>174</v>
      </c>
      <c r="K101" s="603" t="s">
        <v>126</v>
      </c>
      <c r="L101" s="604" t="s">
        <v>127</v>
      </c>
      <c r="M101" s="22">
        <v>0</v>
      </c>
      <c r="N101" s="17">
        <v>1</v>
      </c>
      <c r="O101" s="17">
        <v>0</v>
      </c>
      <c r="P101" s="17">
        <v>0</v>
      </c>
      <c r="Q101" s="545">
        <v>1</v>
      </c>
      <c r="R101" s="548"/>
      <c r="S101" s="472"/>
      <c r="T101" s="6">
        <v>1</v>
      </c>
      <c r="U101" s="20">
        <v>1</v>
      </c>
      <c r="V101" s="6">
        <v>0</v>
      </c>
      <c r="W101" s="6">
        <v>0</v>
      </c>
      <c r="X101" s="6"/>
      <c r="Y101" s="6"/>
      <c r="Z101" s="6">
        <f>1-1</f>
        <v>0</v>
      </c>
      <c r="AA101" s="17"/>
      <c r="AB101" s="17">
        <v>0</v>
      </c>
    </row>
    <row r="102" spans="1:28" s="605" customFormat="1" ht="80.099999999999994" customHeight="1" x14ac:dyDescent="0.25">
      <c r="A102" s="600">
        <v>78</v>
      </c>
      <c r="B102" s="601" t="s">
        <v>1300</v>
      </c>
      <c r="C102" s="601" t="s">
        <v>100</v>
      </c>
      <c r="D102" s="601" t="s">
        <v>75</v>
      </c>
      <c r="E102" s="601" t="s">
        <v>101</v>
      </c>
      <c r="F102" s="601" t="s">
        <v>155</v>
      </c>
      <c r="G102" s="601" t="s">
        <v>1368</v>
      </c>
      <c r="H102" s="601" t="s">
        <v>1370</v>
      </c>
      <c r="I102" s="602" t="s">
        <v>124</v>
      </c>
      <c r="J102" s="602" t="s">
        <v>174</v>
      </c>
      <c r="K102" s="603" t="s">
        <v>126</v>
      </c>
      <c r="L102" s="604" t="s">
        <v>127</v>
      </c>
      <c r="M102" s="22">
        <v>1</v>
      </c>
      <c r="N102" s="17">
        <v>0</v>
      </c>
      <c r="O102" s="17">
        <v>0</v>
      </c>
      <c r="P102" s="17">
        <v>0</v>
      </c>
      <c r="Q102" s="545">
        <v>1</v>
      </c>
      <c r="R102" s="472"/>
      <c r="S102" s="472"/>
      <c r="T102" s="6">
        <v>1</v>
      </c>
      <c r="U102" s="20">
        <v>1</v>
      </c>
      <c r="V102" s="6">
        <v>0</v>
      </c>
      <c r="W102" s="6">
        <v>0</v>
      </c>
      <c r="X102" s="6"/>
      <c r="Y102" s="6"/>
      <c r="Z102" s="6">
        <f>1-1</f>
        <v>0</v>
      </c>
      <c r="AA102" s="17"/>
      <c r="AB102" s="17"/>
    </row>
    <row r="103" spans="1:28" s="470" customFormat="1" ht="80.099999999999994" customHeight="1" x14ac:dyDescent="0.25">
      <c r="A103" s="5">
        <v>79</v>
      </c>
      <c r="B103" s="4" t="s">
        <v>1300</v>
      </c>
      <c r="C103" s="4" t="s">
        <v>100</v>
      </c>
      <c r="D103" s="4" t="s">
        <v>118</v>
      </c>
      <c r="E103" s="4" t="s">
        <v>119</v>
      </c>
      <c r="F103" s="4" t="s">
        <v>137</v>
      </c>
      <c r="G103" s="4" t="s">
        <v>1383</v>
      </c>
      <c r="H103" s="4" t="s">
        <v>2677</v>
      </c>
      <c r="I103" s="517" t="s">
        <v>124</v>
      </c>
      <c r="J103" s="517" t="s">
        <v>174</v>
      </c>
      <c r="K103" s="518" t="s">
        <v>126</v>
      </c>
      <c r="L103" s="519" t="s">
        <v>127</v>
      </c>
      <c r="M103" s="22">
        <v>0</v>
      </c>
      <c r="N103" s="17">
        <v>1</v>
      </c>
      <c r="O103" s="17">
        <v>0</v>
      </c>
      <c r="P103" s="17">
        <v>0</v>
      </c>
      <c r="Q103" s="545">
        <v>1</v>
      </c>
      <c r="R103" s="472"/>
      <c r="S103" s="472"/>
      <c r="T103" s="6">
        <v>0</v>
      </c>
      <c r="U103" s="6">
        <v>0</v>
      </c>
      <c r="V103" s="6">
        <v>0</v>
      </c>
      <c r="W103" s="6">
        <v>0</v>
      </c>
      <c r="X103" s="6"/>
      <c r="Y103" s="6"/>
      <c r="Z103" s="6">
        <v>1</v>
      </c>
      <c r="AA103" s="17"/>
      <c r="AB103" s="17">
        <v>0</v>
      </c>
    </row>
    <row r="104" spans="1:28" s="470" customFormat="1" ht="80.099999999999994" customHeight="1" x14ac:dyDescent="0.25">
      <c r="A104" s="5">
        <v>80</v>
      </c>
      <c r="B104" s="4" t="s">
        <v>1396</v>
      </c>
      <c r="C104" s="4" t="s">
        <v>1264</v>
      </c>
      <c r="D104" s="4" t="s">
        <v>75</v>
      </c>
      <c r="E104" s="4" t="s">
        <v>982</v>
      </c>
      <c r="F104" s="4" t="s">
        <v>155</v>
      </c>
      <c r="G104" s="4" t="s">
        <v>1401</v>
      </c>
      <c r="H104" s="4" t="s">
        <v>1403</v>
      </c>
      <c r="I104" s="517" t="s">
        <v>81</v>
      </c>
      <c r="J104" s="517" t="s">
        <v>174</v>
      </c>
      <c r="K104" s="518" t="s">
        <v>3522</v>
      </c>
      <c r="L104" s="517" t="s">
        <v>85</v>
      </c>
      <c r="M104" s="22">
        <v>8</v>
      </c>
      <c r="N104" s="17">
        <v>8</v>
      </c>
      <c r="O104" s="17">
        <v>8</v>
      </c>
      <c r="P104" s="17">
        <v>8</v>
      </c>
      <c r="Q104" s="545">
        <f>SUM(M104:P104)</f>
        <v>32</v>
      </c>
      <c r="R104" s="548">
        <v>1</v>
      </c>
      <c r="S104" s="488">
        <v>0.125</v>
      </c>
      <c r="T104" s="6">
        <v>7</v>
      </c>
      <c r="U104" s="488">
        <v>0.875</v>
      </c>
      <c r="V104" s="300">
        <v>4</v>
      </c>
      <c r="W104" s="304">
        <v>0.5</v>
      </c>
      <c r="X104" s="6">
        <v>12</v>
      </c>
      <c r="Y104" s="20">
        <v>1.5</v>
      </c>
      <c r="Z104" s="6">
        <v>0</v>
      </c>
      <c r="AA104" s="8">
        <v>1</v>
      </c>
      <c r="AB104" s="8">
        <v>1</v>
      </c>
    </row>
    <row r="105" spans="1:28" s="470" customFormat="1" ht="80.099999999999994" customHeight="1" x14ac:dyDescent="0.25">
      <c r="A105" s="5">
        <v>80.099999999999994</v>
      </c>
      <c r="B105" s="4" t="s">
        <v>1396</v>
      </c>
      <c r="C105" s="4" t="s">
        <v>1264</v>
      </c>
      <c r="D105" s="4" t="s">
        <v>75</v>
      </c>
      <c r="E105" s="4" t="s">
        <v>982</v>
      </c>
      <c r="F105" s="4" t="s">
        <v>155</v>
      </c>
      <c r="G105" s="4" t="s">
        <v>1401</v>
      </c>
      <c r="H105" s="4" t="s">
        <v>1417</v>
      </c>
      <c r="I105" s="517" t="s">
        <v>81</v>
      </c>
      <c r="J105" s="517" t="s">
        <v>83</v>
      </c>
      <c r="K105" s="518" t="s">
        <v>126</v>
      </c>
      <c r="L105" s="517" t="s">
        <v>85</v>
      </c>
      <c r="M105" s="29">
        <v>1</v>
      </c>
      <c r="N105" s="29">
        <v>1</v>
      </c>
      <c r="O105" s="29">
        <v>1</v>
      </c>
      <c r="P105" s="29">
        <v>1</v>
      </c>
      <c r="Q105" s="554">
        <v>1</v>
      </c>
      <c r="R105" s="548">
        <v>1</v>
      </c>
      <c r="S105" s="472">
        <v>1</v>
      </c>
      <c r="T105" s="6">
        <v>2</v>
      </c>
      <c r="U105" s="472">
        <v>1</v>
      </c>
      <c r="V105" s="300">
        <v>2</v>
      </c>
      <c r="W105" s="304">
        <v>1</v>
      </c>
      <c r="X105" s="6">
        <v>2</v>
      </c>
      <c r="Y105" s="20">
        <v>1</v>
      </c>
      <c r="Z105" s="6">
        <v>0</v>
      </c>
      <c r="AA105" s="8">
        <v>0</v>
      </c>
      <c r="AB105" s="8">
        <v>1</v>
      </c>
    </row>
    <row r="106" spans="1:28" s="470" customFormat="1" ht="80.099999999999994" customHeight="1" x14ac:dyDescent="0.25">
      <c r="A106" s="5">
        <v>81</v>
      </c>
      <c r="B106" s="4" t="s">
        <v>1396</v>
      </c>
      <c r="C106" s="4" t="s">
        <v>1264</v>
      </c>
      <c r="D106" s="4" t="s">
        <v>75</v>
      </c>
      <c r="E106" s="4" t="s">
        <v>982</v>
      </c>
      <c r="F106" s="4" t="s">
        <v>155</v>
      </c>
      <c r="G106" s="4" t="s">
        <v>1426</v>
      </c>
      <c r="H106" s="4" t="s">
        <v>1428</v>
      </c>
      <c r="I106" s="517" t="s">
        <v>124</v>
      </c>
      <c r="J106" s="517" t="s">
        <v>174</v>
      </c>
      <c r="K106" s="518" t="s">
        <v>3522</v>
      </c>
      <c r="L106" s="519" t="s">
        <v>85</v>
      </c>
      <c r="M106" s="22">
        <v>0.25</v>
      </c>
      <c r="N106" s="17">
        <v>0.25</v>
      </c>
      <c r="O106" s="17">
        <v>0.25</v>
      </c>
      <c r="P106" s="17">
        <v>0.25</v>
      </c>
      <c r="Q106" s="545">
        <v>1</v>
      </c>
      <c r="R106" s="548"/>
      <c r="S106" s="472"/>
      <c r="T106" s="548"/>
      <c r="U106" s="472"/>
      <c r="V106" s="300"/>
      <c r="W106" s="304"/>
      <c r="X106" s="6">
        <v>0</v>
      </c>
      <c r="Y106" s="20">
        <v>0</v>
      </c>
      <c r="Z106" s="6">
        <v>0</v>
      </c>
      <c r="AA106" s="8">
        <v>1</v>
      </c>
      <c r="AB106" s="8">
        <v>1</v>
      </c>
    </row>
    <row r="107" spans="1:28" s="470" customFormat="1" ht="80.099999999999994" customHeight="1" x14ac:dyDescent="0.25">
      <c r="A107" s="5">
        <v>82</v>
      </c>
      <c r="B107" s="4" t="s">
        <v>1396</v>
      </c>
      <c r="C107" s="4" t="s">
        <v>1264</v>
      </c>
      <c r="D107" s="4" t="s">
        <v>75</v>
      </c>
      <c r="E107" s="4" t="s">
        <v>982</v>
      </c>
      <c r="F107" s="4" t="s">
        <v>155</v>
      </c>
      <c r="G107" s="4" t="s">
        <v>1435</v>
      </c>
      <c r="H107" s="4" t="s">
        <v>1437</v>
      </c>
      <c r="I107" s="517" t="s">
        <v>124</v>
      </c>
      <c r="J107" s="517" t="s">
        <v>174</v>
      </c>
      <c r="K107" s="518" t="s">
        <v>3522</v>
      </c>
      <c r="L107" s="519" t="s">
        <v>85</v>
      </c>
      <c r="M107" s="22">
        <v>0.25</v>
      </c>
      <c r="N107" s="17">
        <v>0.25</v>
      </c>
      <c r="O107" s="17">
        <v>0.25</v>
      </c>
      <c r="P107" s="17">
        <v>0.25</v>
      </c>
      <c r="Q107" s="545">
        <v>1</v>
      </c>
      <c r="R107" s="548">
        <v>0.05</v>
      </c>
      <c r="S107" s="472">
        <v>0.2</v>
      </c>
      <c r="T107" s="548">
        <v>0.05</v>
      </c>
      <c r="U107" s="472">
        <v>0.2</v>
      </c>
      <c r="V107" s="300">
        <v>0.1</v>
      </c>
      <c r="W107" s="304">
        <v>0.4</v>
      </c>
      <c r="X107" s="6">
        <v>0.1</v>
      </c>
      <c r="Y107" s="20">
        <v>0.4</v>
      </c>
      <c r="Z107" s="6">
        <v>0.125</v>
      </c>
      <c r="AA107" s="8">
        <v>0.9</v>
      </c>
      <c r="AB107" s="8">
        <v>0.5</v>
      </c>
    </row>
    <row r="108" spans="1:28" s="470" customFormat="1" ht="80.099999999999994" customHeight="1" x14ac:dyDescent="0.25">
      <c r="A108" s="5">
        <v>83</v>
      </c>
      <c r="B108" s="4" t="s">
        <v>1396</v>
      </c>
      <c r="C108" s="4" t="s">
        <v>1447</v>
      </c>
      <c r="D108" s="4" t="s">
        <v>75</v>
      </c>
      <c r="E108" s="4" t="s">
        <v>288</v>
      </c>
      <c r="F108" s="4" t="s">
        <v>155</v>
      </c>
      <c r="G108" s="4" t="s">
        <v>1451</v>
      </c>
      <c r="H108" s="4" t="s">
        <v>1453</v>
      </c>
      <c r="I108" s="517" t="s">
        <v>81</v>
      </c>
      <c r="J108" s="517" t="s">
        <v>174</v>
      </c>
      <c r="K108" s="518" t="s">
        <v>3522</v>
      </c>
      <c r="L108" s="519" t="s">
        <v>85</v>
      </c>
      <c r="M108" s="22">
        <v>8</v>
      </c>
      <c r="N108" s="17">
        <v>8</v>
      </c>
      <c r="O108" s="17">
        <v>8</v>
      </c>
      <c r="P108" s="17">
        <v>8</v>
      </c>
      <c r="Q108" s="545">
        <v>32</v>
      </c>
      <c r="R108" s="548">
        <v>0</v>
      </c>
      <c r="S108" s="472">
        <v>0</v>
      </c>
      <c r="T108" s="6">
        <v>16</v>
      </c>
      <c r="U108" s="20">
        <v>2</v>
      </c>
      <c r="V108" s="300">
        <v>0</v>
      </c>
      <c r="W108" s="304">
        <v>0</v>
      </c>
      <c r="X108" s="6">
        <v>16</v>
      </c>
      <c r="Y108" s="20">
        <v>2</v>
      </c>
      <c r="Z108" s="6">
        <v>0</v>
      </c>
      <c r="AA108" s="8">
        <v>1</v>
      </c>
      <c r="AB108" s="8">
        <v>1</v>
      </c>
    </row>
    <row r="109" spans="1:28" s="470" customFormat="1" ht="80.099999999999994" customHeight="1" x14ac:dyDescent="0.25">
      <c r="A109" s="5">
        <v>84</v>
      </c>
      <c r="B109" s="4" t="s">
        <v>1396</v>
      </c>
      <c r="C109" s="4" t="s">
        <v>1264</v>
      </c>
      <c r="D109" s="4" t="s">
        <v>75</v>
      </c>
      <c r="E109" s="4" t="s">
        <v>288</v>
      </c>
      <c r="F109" s="4" t="s">
        <v>155</v>
      </c>
      <c r="G109" s="4" t="s">
        <v>1465</v>
      </c>
      <c r="H109" s="4" t="s">
        <v>1467</v>
      </c>
      <c r="I109" s="517" t="s">
        <v>81</v>
      </c>
      <c r="J109" s="3" t="s">
        <v>174</v>
      </c>
      <c r="K109" s="518" t="s">
        <v>3522</v>
      </c>
      <c r="L109" s="519" t="s">
        <v>85</v>
      </c>
      <c r="M109" s="606">
        <v>56303</v>
      </c>
      <c r="N109" s="25">
        <v>64507</v>
      </c>
      <c r="O109" s="25">
        <v>64507</v>
      </c>
      <c r="P109" s="25">
        <v>64507</v>
      </c>
      <c r="Q109" s="549">
        <f>SUM(M109:P109)</f>
        <v>249824</v>
      </c>
      <c r="R109" s="548">
        <v>0</v>
      </c>
      <c r="S109" s="472">
        <v>0</v>
      </c>
      <c r="T109" s="6">
        <v>0</v>
      </c>
      <c r="U109" s="20">
        <v>0</v>
      </c>
      <c r="V109" s="663">
        <v>5226</v>
      </c>
      <c r="W109" s="304">
        <v>8.1000000000000003E-2</v>
      </c>
      <c r="X109" s="663">
        <v>5226</v>
      </c>
      <c r="Y109" s="304">
        <v>8.1000000000000003E-2</v>
      </c>
      <c r="Z109" s="6">
        <v>0</v>
      </c>
      <c r="AA109" s="8">
        <v>1.55</v>
      </c>
      <c r="AB109" s="8">
        <v>1</v>
      </c>
    </row>
    <row r="110" spans="1:28" s="470" customFormat="1" ht="80.099999999999994" customHeight="1" x14ac:dyDescent="0.25">
      <c r="A110" s="5">
        <v>85</v>
      </c>
      <c r="B110" s="4" t="s">
        <v>1396</v>
      </c>
      <c r="C110" s="4" t="s">
        <v>1264</v>
      </c>
      <c r="D110" s="4" t="s">
        <v>75</v>
      </c>
      <c r="E110" s="4" t="s">
        <v>288</v>
      </c>
      <c r="F110" s="4" t="s">
        <v>155</v>
      </c>
      <c r="G110" s="4" t="s">
        <v>1477</v>
      </c>
      <c r="H110" s="4" t="s">
        <v>1479</v>
      </c>
      <c r="I110" s="517" t="s">
        <v>81</v>
      </c>
      <c r="J110" s="517" t="s">
        <v>174</v>
      </c>
      <c r="K110" s="518" t="s">
        <v>3522</v>
      </c>
      <c r="L110" s="519" t="s">
        <v>85</v>
      </c>
      <c r="M110" s="22">
        <v>12</v>
      </c>
      <c r="N110" s="17">
        <v>9</v>
      </c>
      <c r="O110" s="17">
        <v>10</v>
      </c>
      <c r="P110" s="17">
        <v>12</v>
      </c>
      <c r="Q110" s="549">
        <f>SUM(M110:P110)</f>
        <v>43</v>
      </c>
      <c r="R110" s="548">
        <v>0</v>
      </c>
      <c r="S110" s="472">
        <v>0</v>
      </c>
      <c r="T110" s="6">
        <v>0</v>
      </c>
      <c r="U110" s="20">
        <v>0</v>
      </c>
      <c r="V110" s="300">
        <v>0</v>
      </c>
      <c r="W110" s="300">
        <v>0</v>
      </c>
      <c r="X110" s="6">
        <v>0</v>
      </c>
      <c r="Y110" s="20">
        <v>0</v>
      </c>
      <c r="Z110" s="6">
        <v>21</v>
      </c>
      <c r="AA110" s="8">
        <v>0</v>
      </c>
      <c r="AB110" s="8">
        <v>0</v>
      </c>
    </row>
    <row r="111" spans="1:28" s="470" customFormat="1" ht="161.25" customHeight="1" x14ac:dyDescent="0.25">
      <c r="A111" s="5">
        <v>86</v>
      </c>
      <c r="B111" s="4" t="s">
        <v>1396</v>
      </c>
      <c r="C111" s="4" t="s">
        <v>1447</v>
      </c>
      <c r="D111" s="4" t="s">
        <v>75</v>
      </c>
      <c r="E111" s="4" t="s">
        <v>288</v>
      </c>
      <c r="F111" s="4" t="s">
        <v>155</v>
      </c>
      <c r="G111" s="4" t="s">
        <v>1489</v>
      </c>
      <c r="H111" s="4" t="s">
        <v>1491</v>
      </c>
      <c r="I111" s="517" t="s">
        <v>81</v>
      </c>
      <c r="J111" s="517" t="s">
        <v>174</v>
      </c>
      <c r="K111" s="518" t="s">
        <v>3522</v>
      </c>
      <c r="L111" s="519" t="s">
        <v>85</v>
      </c>
      <c r="M111" s="22">
        <v>0</v>
      </c>
      <c r="N111" s="17">
        <v>14</v>
      </c>
      <c r="O111" s="17">
        <v>14</v>
      </c>
      <c r="P111" s="17">
        <v>14</v>
      </c>
      <c r="Q111" s="549">
        <f>SUM(M111:P111)</f>
        <v>42</v>
      </c>
      <c r="R111" s="548">
        <v>0</v>
      </c>
      <c r="S111" s="472">
        <v>0</v>
      </c>
      <c r="T111" s="6">
        <v>10</v>
      </c>
      <c r="U111" s="350">
        <v>0.71</v>
      </c>
      <c r="V111" s="300">
        <v>14</v>
      </c>
      <c r="W111" s="304">
        <v>1</v>
      </c>
      <c r="X111" s="6">
        <v>14</v>
      </c>
      <c r="Y111" s="20">
        <v>1</v>
      </c>
      <c r="Z111" s="6">
        <v>4</v>
      </c>
      <c r="AA111" s="8"/>
      <c r="AB111" s="8">
        <v>0.72</v>
      </c>
    </row>
    <row r="112" spans="1:28" s="470" customFormat="1" ht="80.099999999999994" customHeight="1" x14ac:dyDescent="0.25">
      <c r="A112" s="5">
        <v>87</v>
      </c>
      <c r="B112" s="4" t="s">
        <v>1396</v>
      </c>
      <c r="C112" s="4" t="s">
        <v>1501</v>
      </c>
      <c r="D112" s="4" t="s">
        <v>75</v>
      </c>
      <c r="E112" s="4" t="s">
        <v>288</v>
      </c>
      <c r="F112" s="4" t="s">
        <v>155</v>
      </c>
      <c r="G112" s="4" t="s">
        <v>1504</v>
      </c>
      <c r="H112" s="4" t="s">
        <v>1506</v>
      </c>
      <c r="I112" s="517" t="s">
        <v>124</v>
      </c>
      <c r="J112" s="517" t="s">
        <v>174</v>
      </c>
      <c r="K112" s="518" t="s">
        <v>3522</v>
      </c>
      <c r="L112" s="519" t="s">
        <v>85</v>
      </c>
      <c r="M112" s="22">
        <v>0</v>
      </c>
      <c r="N112" s="25">
        <v>0</v>
      </c>
      <c r="O112" s="25">
        <v>13200</v>
      </c>
      <c r="P112" s="25">
        <v>13200</v>
      </c>
      <c r="Q112" s="549">
        <f>SUM(M112:P112)</f>
        <v>26400</v>
      </c>
      <c r="R112" s="548">
        <v>0</v>
      </c>
      <c r="S112" s="472">
        <v>0</v>
      </c>
      <c r="T112" s="6">
        <v>0</v>
      </c>
      <c r="U112" s="20">
        <v>0</v>
      </c>
      <c r="V112" s="300">
        <v>0</v>
      </c>
      <c r="W112" s="300">
        <v>0</v>
      </c>
      <c r="X112" s="6">
        <v>0</v>
      </c>
      <c r="Y112" s="20">
        <v>0</v>
      </c>
      <c r="Z112" s="6">
        <v>0</v>
      </c>
      <c r="AA112" s="8"/>
      <c r="AB112" s="8"/>
    </row>
    <row r="113" spans="1:28" s="470" customFormat="1" ht="80.099999999999994" customHeight="1" x14ac:dyDescent="0.25">
      <c r="A113" s="5">
        <v>88</v>
      </c>
      <c r="B113" s="4" t="s">
        <v>1396</v>
      </c>
      <c r="C113" s="4" t="s">
        <v>1501</v>
      </c>
      <c r="D113" s="4" t="s">
        <v>75</v>
      </c>
      <c r="E113" s="4" t="s">
        <v>288</v>
      </c>
      <c r="F113" s="4" t="s">
        <v>794</v>
      </c>
      <c r="G113" s="4" t="s">
        <v>1516</v>
      </c>
      <c r="H113" s="4" t="s">
        <v>1517</v>
      </c>
      <c r="I113" s="517" t="s">
        <v>81</v>
      </c>
      <c r="J113" s="517" t="s">
        <v>174</v>
      </c>
      <c r="K113" s="518" t="s">
        <v>126</v>
      </c>
      <c r="L113" s="519" t="s">
        <v>85</v>
      </c>
      <c r="M113" s="22">
        <v>0</v>
      </c>
      <c r="N113" s="17">
        <v>40</v>
      </c>
      <c r="O113" s="17">
        <v>40</v>
      </c>
      <c r="P113" s="17">
        <v>40</v>
      </c>
      <c r="Q113" s="549">
        <v>40</v>
      </c>
      <c r="R113" s="553">
        <v>4</v>
      </c>
      <c r="S113" s="472">
        <v>0.1</v>
      </c>
      <c r="T113" s="6">
        <v>26</v>
      </c>
      <c r="U113" s="20">
        <v>0.65</v>
      </c>
      <c r="V113" s="300">
        <v>29</v>
      </c>
      <c r="W113" s="304">
        <v>0.72</v>
      </c>
      <c r="X113" s="6">
        <v>51</v>
      </c>
      <c r="Y113" s="20">
        <v>1.2749999999999999</v>
      </c>
      <c r="Z113" s="6">
        <f>8-8</f>
        <v>0</v>
      </c>
      <c r="AA113" s="8"/>
      <c r="AB113" s="8">
        <f>80%+20%</f>
        <v>1</v>
      </c>
    </row>
    <row r="114" spans="1:28" s="470" customFormat="1" ht="80.099999999999994" customHeight="1" x14ac:dyDescent="0.25">
      <c r="A114" s="5">
        <v>89</v>
      </c>
      <c r="B114" s="4" t="s">
        <v>1396</v>
      </c>
      <c r="C114" s="4" t="s">
        <v>100</v>
      </c>
      <c r="D114" s="4" t="s">
        <v>75</v>
      </c>
      <c r="E114" s="4" t="s">
        <v>288</v>
      </c>
      <c r="F114" s="4" t="s">
        <v>155</v>
      </c>
      <c r="G114" s="4" t="s">
        <v>1528</v>
      </c>
      <c r="H114" s="4" t="s">
        <v>1530</v>
      </c>
      <c r="I114" s="517" t="s">
        <v>124</v>
      </c>
      <c r="J114" s="517" t="s">
        <v>174</v>
      </c>
      <c r="K114" s="518" t="s">
        <v>3522</v>
      </c>
      <c r="L114" s="519" t="s">
        <v>127</v>
      </c>
      <c r="M114" s="22">
        <v>1</v>
      </c>
      <c r="N114" s="17">
        <v>1</v>
      </c>
      <c r="O114" s="17">
        <v>1</v>
      </c>
      <c r="P114" s="17">
        <v>1</v>
      </c>
      <c r="Q114" s="607">
        <v>4</v>
      </c>
      <c r="R114" s="532">
        <v>0</v>
      </c>
      <c r="S114" s="472">
        <v>0</v>
      </c>
      <c r="T114" s="6">
        <v>1</v>
      </c>
      <c r="U114" s="20">
        <v>1</v>
      </c>
      <c r="V114" s="300">
        <v>0</v>
      </c>
      <c r="W114" s="300">
        <v>0</v>
      </c>
      <c r="X114" s="6">
        <v>1</v>
      </c>
      <c r="Y114" s="20">
        <v>1</v>
      </c>
      <c r="Z114" s="6">
        <v>1</v>
      </c>
      <c r="AA114" s="8">
        <v>0</v>
      </c>
      <c r="AB114" s="8">
        <v>1</v>
      </c>
    </row>
    <row r="115" spans="1:28" s="470" customFormat="1" ht="80.099999999999994" customHeight="1" x14ac:dyDescent="0.25">
      <c r="A115" s="5">
        <v>90</v>
      </c>
      <c r="B115" s="4" t="s">
        <v>1396</v>
      </c>
      <c r="C115" s="4" t="s">
        <v>1264</v>
      </c>
      <c r="D115" s="4" t="s">
        <v>75</v>
      </c>
      <c r="E115" s="4" t="s">
        <v>288</v>
      </c>
      <c r="F115" s="4" t="s">
        <v>155</v>
      </c>
      <c r="G115" s="4" t="s">
        <v>1542</v>
      </c>
      <c r="H115" s="4" t="s">
        <v>1544</v>
      </c>
      <c r="I115" s="517" t="s">
        <v>81</v>
      </c>
      <c r="J115" s="517" t="s">
        <v>174</v>
      </c>
      <c r="K115" s="518" t="s">
        <v>3522</v>
      </c>
      <c r="L115" s="519" t="s">
        <v>127</v>
      </c>
      <c r="M115" s="22">
        <v>1</v>
      </c>
      <c r="N115" s="17">
        <v>1</v>
      </c>
      <c r="O115" s="17">
        <v>1</v>
      </c>
      <c r="P115" s="17">
        <v>1</v>
      </c>
      <c r="Q115" s="607">
        <v>4</v>
      </c>
      <c r="R115" s="529">
        <v>0</v>
      </c>
      <c r="S115" s="472">
        <v>0</v>
      </c>
      <c r="T115" s="6">
        <v>0.25</v>
      </c>
      <c r="U115" s="20">
        <v>0.25</v>
      </c>
      <c r="V115" s="300">
        <v>0.25</v>
      </c>
      <c r="W115" s="304">
        <v>0.25</v>
      </c>
      <c r="X115" s="6">
        <v>0.5</v>
      </c>
      <c r="Y115" s="20">
        <v>0.5</v>
      </c>
      <c r="Z115" s="6">
        <v>1</v>
      </c>
      <c r="AA115" s="8">
        <v>0</v>
      </c>
      <c r="AB115" s="8">
        <v>1</v>
      </c>
    </row>
    <row r="116" spans="1:28" s="470" customFormat="1" ht="80.099999999999994" customHeight="1" x14ac:dyDescent="0.25">
      <c r="A116" s="5">
        <v>91</v>
      </c>
      <c r="B116" s="4" t="s">
        <v>1396</v>
      </c>
      <c r="C116" s="4" t="s">
        <v>100</v>
      </c>
      <c r="D116" s="4" t="s">
        <v>75</v>
      </c>
      <c r="E116" s="4" t="s">
        <v>288</v>
      </c>
      <c r="F116" s="4" t="s">
        <v>155</v>
      </c>
      <c r="G116" s="4" t="s">
        <v>1552</v>
      </c>
      <c r="H116" s="4" t="s">
        <v>1554</v>
      </c>
      <c r="I116" s="517" t="s">
        <v>124</v>
      </c>
      <c r="J116" s="517" t="s">
        <v>174</v>
      </c>
      <c r="K116" s="518" t="s">
        <v>3522</v>
      </c>
      <c r="L116" s="519" t="s">
        <v>85</v>
      </c>
      <c r="M116" s="22">
        <v>0</v>
      </c>
      <c r="N116" s="17">
        <v>2</v>
      </c>
      <c r="O116" s="17">
        <v>1</v>
      </c>
      <c r="P116" s="17">
        <v>0</v>
      </c>
      <c r="Q116" s="607">
        <f>+M116+N116+O116+P116</f>
        <v>3</v>
      </c>
      <c r="R116" s="548">
        <v>0.25</v>
      </c>
      <c r="S116" s="472">
        <v>0.25</v>
      </c>
      <c r="T116" s="548">
        <v>0.25</v>
      </c>
      <c r="U116" s="20">
        <v>0.25</v>
      </c>
      <c r="V116" s="300">
        <v>0</v>
      </c>
      <c r="W116" s="300">
        <v>0</v>
      </c>
      <c r="X116" s="6">
        <v>0.5</v>
      </c>
      <c r="Y116" s="20">
        <v>0.5</v>
      </c>
      <c r="Z116" s="6">
        <v>2</v>
      </c>
      <c r="AA116" s="8"/>
      <c r="AB116" s="8">
        <v>0</v>
      </c>
    </row>
    <row r="117" spans="1:28" s="470" customFormat="1" ht="80.099999999999994" customHeight="1" x14ac:dyDescent="0.25">
      <c r="A117" s="5">
        <v>92</v>
      </c>
      <c r="B117" s="4" t="s">
        <v>1396</v>
      </c>
      <c r="C117" s="4" t="s">
        <v>1264</v>
      </c>
      <c r="D117" s="4" t="s">
        <v>777</v>
      </c>
      <c r="E117" s="4" t="s">
        <v>778</v>
      </c>
      <c r="F117" s="4" t="s">
        <v>155</v>
      </c>
      <c r="G117" s="4" t="s">
        <v>1567</v>
      </c>
      <c r="H117" s="4" t="s">
        <v>1569</v>
      </c>
      <c r="I117" s="517" t="s">
        <v>124</v>
      </c>
      <c r="J117" s="517" t="s">
        <v>174</v>
      </c>
      <c r="K117" s="518" t="s">
        <v>3522</v>
      </c>
      <c r="L117" s="519" t="s">
        <v>127</v>
      </c>
      <c r="M117" s="22">
        <v>0</v>
      </c>
      <c r="N117" s="17">
        <v>0</v>
      </c>
      <c r="O117" s="17">
        <v>0.5</v>
      </c>
      <c r="P117" s="17">
        <v>0.5</v>
      </c>
      <c r="Q117" s="545">
        <v>1</v>
      </c>
      <c r="R117" s="608">
        <v>0.01</v>
      </c>
      <c r="S117" s="472">
        <v>0.02</v>
      </c>
      <c r="T117" s="548">
        <v>0.1</v>
      </c>
      <c r="U117" s="20">
        <v>0.2</v>
      </c>
      <c r="V117" s="570">
        <v>0.2</v>
      </c>
      <c r="W117" s="304">
        <v>0.4</v>
      </c>
      <c r="X117" s="6">
        <v>0.31</v>
      </c>
      <c r="Y117" s="20">
        <v>0.62</v>
      </c>
      <c r="Z117" s="6">
        <v>0</v>
      </c>
      <c r="AA117" s="8"/>
      <c r="AB117" s="8"/>
    </row>
    <row r="118" spans="1:28" s="470" customFormat="1" ht="80.099999999999994" customHeight="1" x14ac:dyDescent="0.25">
      <c r="A118" s="5">
        <v>93</v>
      </c>
      <c r="B118" s="4" t="s">
        <v>1579</v>
      </c>
      <c r="C118" s="4" t="s">
        <v>100</v>
      </c>
      <c r="D118" s="4" t="s">
        <v>75</v>
      </c>
      <c r="E118" s="4" t="s">
        <v>226</v>
      </c>
      <c r="F118" s="4" t="s">
        <v>1112</v>
      </c>
      <c r="G118" s="4" t="s">
        <v>1581</v>
      </c>
      <c r="H118" s="4" t="s">
        <v>1583</v>
      </c>
      <c r="I118" s="517" t="s">
        <v>124</v>
      </c>
      <c r="J118" s="517" t="s">
        <v>83</v>
      </c>
      <c r="K118" s="518" t="s">
        <v>126</v>
      </c>
      <c r="L118" s="519" t="s">
        <v>85</v>
      </c>
      <c r="M118" s="9">
        <v>1</v>
      </c>
      <c r="N118" s="8">
        <v>1</v>
      </c>
      <c r="O118" s="8">
        <v>1</v>
      </c>
      <c r="P118" s="8">
        <v>1</v>
      </c>
      <c r="Q118" s="554">
        <v>1</v>
      </c>
      <c r="R118" s="528">
        <v>0.18160000000000001</v>
      </c>
      <c r="S118" s="472">
        <v>0.72</v>
      </c>
      <c r="T118" s="350">
        <v>0.218</v>
      </c>
      <c r="U118" s="350">
        <v>0.84</v>
      </c>
      <c r="V118" s="20">
        <v>0.19</v>
      </c>
      <c r="W118" s="20">
        <v>0.76</v>
      </c>
      <c r="X118" s="350">
        <f>+R118+V118+T118</f>
        <v>0.58960000000000001</v>
      </c>
      <c r="Y118" s="350">
        <f>+X118/1</f>
        <v>0.58960000000000001</v>
      </c>
      <c r="Z118" s="6">
        <v>0</v>
      </c>
      <c r="AA118" s="8">
        <v>1</v>
      </c>
      <c r="AB118" s="8">
        <v>1</v>
      </c>
    </row>
    <row r="119" spans="1:28" s="470" customFormat="1" ht="80.099999999999994" customHeight="1" x14ac:dyDescent="0.25">
      <c r="A119" s="5">
        <v>94</v>
      </c>
      <c r="B119" s="4" t="s">
        <v>3528</v>
      </c>
      <c r="C119" s="4" t="s">
        <v>100</v>
      </c>
      <c r="D119" s="4" t="s">
        <v>75</v>
      </c>
      <c r="E119" s="4" t="s">
        <v>101</v>
      </c>
      <c r="F119" s="4" t="s">
        <v>794</v>
      </c>
      <c r="G119" s="4" t="s">
        <v>1596</v>
      </c>
      <c r="H119" s="4" t="s">
        <v>1598</v>
      </c>
      <c r="I119" s="517" t="s">
        <v>81</v>
      </c>
      <c r="J119" s="517" t="s">
        <v>83</v>
      </c>
      <c r="K119" s="3" t="s">
        <v>3522</v>
      </c>
      <c r="L119" s="519" t="s">
        <v>127</v>
      </c>
      <c r="M119" s="22">
        <v>0</v>
      </c>
      <c r="N119" s="8">
        <v>0.2</v>
      </c>
      <c r="O119" s="8">
        <v>0.4</v>
      </c>
      <c r="P119" s="8">
        <v>0.4</v>
      </c>
      <c r="Q119" s="554">
        <f>+M119+N119+O119+P119</f>
        <v>1</v>
      </c>
      <c r="R119" s="472"/>
      <c r="S119" s="472"/>
      <c r="T119" s="6">
        <v>1</v>
      </c>
      <c r="U119" s="20">
        <v>0.1</v>
      </c>
      <c r="V119" s="6">
        <v>1</v>
      </c>
      <c r="W119" s="20">
        <v>0.1</v>
      </c>
      <c r="X119" s="20">
        <f>W119+U119</f>
        <v>0.2</v>
      </c>
      <c r="Y119" s="20">
        <f>X119/O119</f>
        <v>0.5</v>
      </c>
      <c r="Z119" s="6">
        <v>0</v>
      </c>
      <c r="AA119" s="8">
        <v>0.3</v>
      </c>
      <c r="AB119" s="8">
        <v>0.7</v>
      </c>
    </row>
    <row r="120" spans="1:28" s="470" customFormat="1" ht="80.099999999999994" customHeight="1" x14ac:dyDescent="0.25">
      <c r="A120" s="5">
        <v>95</v>
      </c>
      <c r="B120" s="4" t="s">
        <v>3529</v>
      </c>
      <c r="C120" s="4" t="s">
        <v>100</v>
      </c>
      <c r="D120" s="4" t="s">
        <v>1614</v>
      </c>
      <c r="E120" s="7" t="s">
        <v>1615</v>
      </c>
      <c r="F120" s="4" t="s">
        <v>794</v>
      </c>
      <c r="G120" s="4" t="s">
        <v>1616</v>
      </c>
      <c r="H120" s="4" t="s">
        <v>1618</v>
      </c>
      <c r="I120" s="517" t="s">
        <v>81</v>
      </c>
      <c r="J120" s="517" t="s">
        <v>174</v>
      </c>
      <c r="K120" s="3" t="s">
        <v>3522</v>
      </c>
      <c r="L120" s="519" t="s">
        <v>127</v>
      </c>
      <c r="M120" s="22">
        <v>0</v>
      </c>
      <c r="N120" s="17">
        <v>0</v>
      </c>
      <c r="O120" s="17">
        <v>1</v>
      </c>
      <c r="P120" s="17">
        <v>1</v>
      </c>
      <c r="Q120" s="545">
        <v>2</v>
      </c>
      <c r="R120" s="548">
        <v>0</v>
      </c>
      <c r="S120" s="472">
        <v>0</v>
      </c>
      <c r="T120" s="6">
        <v>1</v>
      </c>
      <c r="U120" s="20">
        <v>1</v>
      </c>
      <c r="V120" s="6"/>
      <c r="W120" s="6"/>
      <c r="X120" s="6">
        <v>1</v>
      </c>
      <c r="Y120" s="20">
        <v>1</v>
      </c>
      <c r="Z120" s="6">
        <v>0</v>
      </c>
      <c r="AA120" s="485"/>
      <c r="AB120" s="485"/>
    </row>
    <row r="121" spans="1:28" s="470" customFormat="1" ht="80.099999999999994" customHeight="1" x14ac:dyDescent="0.25">
      <c r="A121" s="5">
        <v>96</v>
      </c>
      <c r="B121" s="4" t="s">
        <v>3529</v>
      </c>
      <c r="C121" s="4" t="s">
        <v>100</v>
      </c>
      <c r="D121" s="4" t="s">
        <v>1614</v>
      </c>
      <c r="E121" s="7" t="s">
        <v>1615</v>
      </c>
      <c r="F121" s="4" t="s">
        <v>794</v>
      </c>
      <c r="G121" s="4" t="s">
        <v>1628</v>
      </c>
      <c r="H121" s="4" t="s">
        <v>1630</v>
      </c>
      <c r="I121" s="517" t="s">
        <v>81</v>
      </c>
      <c r="J121" s="517" t="s">
        <v>83</v>
      </c>
      <c r="K121" s="3" t="s">
        <v>3522</v>
      </c>
      <c r="L121" s="519" t="s">
        <v>85</v>
      </c>
      <c r="M121" s="22">
        <v>0</v>
      </c>
      <c r="N121" s="17">
        <v>0</v>
      </c>
      <c r="O121" s="17">
        <v>4</v>
      </c>
      <c r="P121" s="17">
        <v>4</v>
      </c>
      <c r="Q121" s="545">
        <v>8</v>
      </c>
      <c r="R121" s="548">
        <v>0</v>
      </c>
      <c r="S121" s="472">
        <v>0</v>
      </c>
      <c r="T121" s="6">
        <v>1</v>
      </c>
      <c r="U121" s="20">
        <v>1</v>
      </c>
      <c r="V121" s="6">
        <v>1</v>
      </c>
      <c r="W121" s="20">
        <v>1</v>
      </c>
      <c r="X121" s="6">
        <v>1</v>
      </c>
      <c r="Y121" s="20">
        <v>1</v>
      </c>
      <c r="Z121" s="6">
        <v>0</v>
      </c>
      <c r="AA121" s="485"/>
      <c r="AB121" s="485"/>
    </row>
    <row r="122" spans="1:28" s="470" customFormat="1" ht="80.099999999999994" customHeight="1" x14ac:dyDescent="0.25">
      <c r="A122" s="5">
        <v>97</v>
      </c>
      <c r="B122" s="4" t="s">
        <v>3530</v>
      </c>
      <c r="C122" s="4" t="s">
        <v>100</v>
      </c>
      <c r="D122" s="4" t="s">
        <v>75</v>
      </c>
      <c r="E122" s="4" t="s">
        <v>101</v>
      </c>
      <c r="F122" s="4" t="s">
        <v>794</v>
      </c>
      <c r="G122" s="4" t="s">
        <v>1642</v>
      </c>
      <c r="H122" s="4" t="s">
        <v>1644</v>
      </c>
      <c r="I122" s="517" t="s">
        <v>124</v>
      </c>
      <c r="J122" s="517" t="s">
        <v>83</v>
      </c>
      <c r="K122" s="518" t="s">
        <v>126</v>
      </c>
      <c r="L122" s="519" t="s">
        <v>85</v>
      </c>
      <c r="M122" s="609">
        <v>1</v>
      </c>
      <c r="N122" s="610">
        <v>1</v>
      </c>
      <c r="O122" s="610">
        <v>1</v>
      </c>
      <c r="P122" s="610">
        <v>1</v>
      </c>
      <c r="Q122" s="611">
        <v>1</v>
      </c>
      <c r="R122" s="612">
        <v>0.1</v>
      </c>
      <c r="S122" s="478">
        <v>0.1</v>
      </c>
      <c r="T122" s="20">
        <v>0.5</v>
      </c>
      <c r="U122" s="20">
        <v>0.5</v>
      </c>
      <c r="V122" s="20">
        <v>0.9</v>
      </c>
      <c r="W122" s="20">
        <v>0.9</v>
      </c>
      <c r="X122" s="20">
        <v>0.9</v>
      </c>
      <c r="Y122" s="20">
        <v>0.9</v>
      </c>
      <c r="Z122" s="6">
        <v>0</v>
      </c>
      <c r="AA122" s="8">
        <v>1</v>
      </c>
      <c r="AB122" s="8">
        <v>1</v>
      </c>
    </row>
    <row r="123" spans="1:28" ht="80.099999999999994" customHeight="1" x14ac:dyDescent="0.25">
      <c r="A123" s="565">
        <v>98</v>
      </c>
      <c r="B123" s="241" t="s">
        <v>1657</v>
      </c>
      <c r="C123" s="241" t="s">
        <v>1658</v>
      </c>
      <c r="D123" s="241" t="s">
        <v>75</v>
      </c>
      <c r="E123" s="241" t="s">
        <v>288</v>
      </c>
      <c r="F123" s="241" t="s">
        <v>102</v>
      </c>
      <c r="G123" s="241" t="s">
        <v>1659</v>
      </c>
      <c r="H123" s="241" t="s">
        <v>1661</v>
      </c>
      <c r="I123" s="613" t="s">
        <v>124</v>
      </c>
      <c r="J123" s="613" t="s">
        <v>83</v>
      </c>
      <c r="K123" s="614" t="s">
        <v>3522</v>
      </c>
      <c r="L123" s="615" t="s">
        <v>127</v>
      </c>
      <c r="M123" s="616">
        <v>0.1</v>
      </c>
      <c r="N123" s="616">
        <v>0.3</v>
      </c>
      <c r="O123" s="616">
        <v>0.3</v>
      </c>
      <c r="P123" s="616">
        <v>0.3</v>
      </c>
      <c r="Q123" s="616">
        <v>1</v>
      </c>
      <c r="R123" s="617"/>
      <c r="S123" s="616"/>
      <c r="T123" s="300"/>
      <c r="U123" s="225"/>
      <c r="V123" s="300"/>
      <c r="W123" s="225"/>
      <c r="X123" s="300"/>
      <c r="Y123" s="300"/>
      <c r="Z123" s="6">
        <v>0</v>
      </c>
      <c r="AA123" s="304">
        <v>1</v>
      </c>
      <c r="AB123" s="304">
        <v>1</v>
      </c>
    </row>
    <row r="124" spans="1:28" ht="80.099999999999994" customHeight="1" x14ac:dyDescent="0.25">
      <c r="A124" s="565">
        <v>99</v>
      </c>
      <c r="B124" s="241" t="s">
        <v>1657</v>
      </c>
      <c r="C124" s="241" t="s">
        <v>1672</v>
      </c>
      <c r="D124" s="241" t="s">
        <v>75</v>
      </c>
      <c r="E124" s="241" t="s">
        <v>101</v>
      </c>
      <c r="F124" s="241" t="s">
        <v>102</v>
      </c>
      <c r="G124" s="241" t="s">
        <v>1676</v>
      </c>
      <c r="H124" s="241" t="s">
        <v>1678</v>
      </c>
      <c r="I124" s="613" t="s">
        <v>124</v>
      </c>
      <c r="J124" s="613" t="s">
        <v>174</v>
      </c>
      <c r="K124" s="614" t="s">
        <v>3522</v>
      </c>
      <c r="L124" s="615" t="s">
        <v>127</v>
      </c>
      <c r="M124" s="618">
        <v>1</v>
      </c>
      <c r="N124" s="618">
        <v>0.2</v>
      </c>
      <c r="O124" s="618">
        <v>0.3</v>
      </c>
      <c r="P124" s="618">
        <v>0.4</v>
      </c>
      <c r="Q124" s="618">
        <v>1</v>
      </c>
      <c r="R124" s="507"/>
      <c r="S124" s="507"/>
      <c r="T124" s="300"/>
      <c r="U124" s="300"/>
      <c r="V124" s="300"/>
      <c r="W124" s="510"/>
      <c r="X124" s="300"/>
      <c r="Y124" s="300"/>
      <c r="Z124" s="6">
        <v>0</v>
      </c>
      <c r="AA124" s="619"/>
      <c r="AB124" s="511">
        <v>1</v>
      </c>
    </row>
    <row r="125" spans="1:28" ht="80.099999999999994" customHeight="1" x14ac:dyDescent="0.25">
      <c r="A125" s="565">
        <v>99.1</v>
      </c>
      <c r="B125" s="241" t="s">
        <v>1657</v>
      </c>
      <c r="C125" s="241" t="s">
        <v>1672</v>
      </c>
      <c r="D125" s="241" t="s">
        <v>75</v>
      </c>
      <c r="E125" s="241" t="s">
        <v>101</v>
      </c>
      <c r="F125" s="241" t="s">
        <v>102</v>
      </c>
      <c r="G125" s="241" t="s">
        <v>1676</v>
      </c>
      <c r="H125" s="241" t="s">
        <v>1686</v>
      </c>
      <c r="I125" s="613" t="s">
        <v>124</v>
      </c>
      <c r="J125" s="613" t="s">
        <v>174</v>
      </c>
      <c r="K125" s="614" t="s">
        <v>3522</v>
      </c>
      <c r="L125" s="615" t="s">
        <v>127</v>
      </c>
      <c r="M125" s="616">
        <v>0</v>
      </c>
      <c r="N125" s="616" t="s">
        <v>1688</v>
      </c>
      <c r="O125" s="616" t="s">
        <v>1688</v>
      </c>
      <c r="P125" s="616">
        <v>0</v>
      </c>
      <c r="Q125" s="616">
        <v>1</v>
      </c>
      <c r="R125" s="507"/>
      <c r="S125" s="507"/>
      <c r="T125" s="300"/>
      <c r="U125" s="225"/>
      <c r="V125" s="300"/>
      <c r="W125" s="510"/>
      <c r="X125" s="300"/>
      <c r="Y125" s="300"/>
      <c r="Z125" s="6">
        <v>0</v>
      </c>
      <c r="AA125" s="619"/>
      <c r="AB125" s="619">
        <v>2</v>
      </c>
    </row>
    <row r="126" spans="1:28" ht="80.099999999999994" customHeight="1" x14ac:dyDescent="0.25">
      <c r="A126" s="565">
        <v>100</v>
      </c>
      <c r="B126" s="241" t="s">
        <v>1657</v>
      </c>
      <c r="C126" s="241" t="s">
        <v>100</v>
      </c>
      <c r="D126" s="241" t="s">
        <v>118</v>
      </c>
      <c r="E126" s="241" t="s">
        <v>119</v>
      </c>
      <c r="F126" s="241" t="s">
        <v>3524</v>
      </c>
      <c r="G126" s="241" t="s">
        <v>1690</v>
      </c>
      <c r="H126" s="241" t="s">
        <v>1692</v>
      </c>
      <c r="I126" s="613" t="s">
        <v>81</v>
      </c>
      <c r="J126" s="613" t="s">
        <v>83</v>
      </c>
      <c r="K126" s="614" t="s">
        <v>3522</v>
      </c>
      <c r="L126" s="615" t="s">
        <v>127</v>
      </c>
      <c r="M126" s="620">
        <v>0.2074</v>
      </c>
      <c r="N126" s="620">
        <v>0.20799999999999999</v>
      </c>
      <c r="O126" s="620">
        <v>0.20899999999999999</v>
      </c>
      <c r="P126" s="616">
        <v>0.21</v>
      </c>
      <c r="Q126" s="616">
        <v>0.21</v>
      </c>
      <c r="R126" s="507"/>
      <c r="S126" s="507"/>
      <c r="T126" s="300"/>
      <c r="U126" s="225"/>
      <c r="V126" s="300"/>
      <c r="W126" s="510"/>
      <c r="X126" s="300"/>
      <c r="Y126" s="300"/>
      <c r="Z126" s="6">
        <v>0</v>
      </c>
      <c r="AA126" s="619">
        <v>0.99807135969141747</v>
      </c>
      <c r="AB126" s="619">
        <v>0.91346153846153855</v>
      </c>
    </row>
    <row r="127" spans="1:28" ht="80.099999999999994" customHeight="1" x14ac:dyDescent="0.25">
      <c r="A127" s="565">
        <v>100.1</v>
      </c>
      <c r="B127" s="241" t="s">
        <v>1657</v>
      </c>
      <c r="C127" s="241" t="s">
        <v>100</v>
      </c>
      <c r="D127" s="241" t="s">
        <v>118</v>
      </c>
      <c r="E127" s="241" t="s">
        <v>119</v>
      </c>
      <c r="F127" s="241" t="s">
        <v>3524</v>
      </c>
      <c r="G127" s="241" t="s">
        <v>1690</v>
      </c>
      <c r="H127" s="241" t="s">
        <v>1702</v>
      </c>
      <c r="I127" s="613" t="s">
        <v>124</v>
      </c>
      <c r="J127" s="613" t="s">
        <v>83</v>
      </c>
      <c r="K127" s="614" t="s">
        <v>3522</v>
      </c>
      <c r="L127" s="615" t="s">
        <v>127</v>
      </c>
      <c r="M127" s="616" t="s">
        <v>1704</v>
      </c>
      <c r="N127" s="616" t="s">
        <v>1705</v>
      </c>
      <c r="O127" s="616" t="s">
        <v>1706</v>
      </c>
      <c r="P127" s="616">
        <v>1</v>
      </c>
      <c r="Q127" s="616">
        <v>1</v>
      </c>
      <c r="R127" s="508">
        <v>1</v>
      </c>
      <c r="S127" s="507">
        <v>1</v>
      </c>
      <c r="T127" s="300"/>
      <c r="U127" s="300"/>
      <c r="V127" s="300"/>
      <c r="W127" s="510"/>
      <c r="X127" s="304">
        <v>1</v>
      </c>
      <c r="Y127" s="304">
        <v>1</v>
      </c>
      <c r="Z127" s="6">
        <v>0</v>
      </c>
      <c r="AA127" s="619">
        <v>0.80208333333333337</v>
      </c>
      <c r="AB127" s="619">
        <v>1</v>
      </c>
    </row>
    <row r="128" spans="1:28" ht="80.099999999999994" customHeight="1" x14ac:dyDescent="0.25">
      <c r="A128" s="565">
        <v>101</v>
      </c>
      <c r="B128" s="241" t="s">
        <v>1657</v>
      </c>
      <c r="C128" s="241" t="s">
        <v>100</v>
      </c>
      <c r="D128" s="241" t="s">
        <v>75</v>
      </c>
      <c r="E128" s="241" t="s">
        <v>288</v>
      </c>
      <c r="F128" s="241" t="s">
        <v>155</v>
      </c>
      <c r="G128" s="241" t="s">
        <v>1714</v>
      </c>
      <c r="H128" s="241" t="s">
        <v>1716</v>
      </c>
      <c r="I128" s="613" t="s">
        <v>124</v>
      </c>
      <c r="J128" s="613" t="s">
        <v>174</v>
      </c>
      <c r="K128" s="614" t="s">
        <v>3522</v>
      </c>
      <c r="L128" s="615" t="s">
        <v>127</v>
      </c>
      <c r="M128" s="621">
        <v>1</v>
      </c>
      <c r="N128" s="621">
        <v>1</v>
      </c>
      <c r="O128" s="621">
        <v>1</v>
      </c>
      <c r="P128" s="621">
        <v>1</v>
      </c>
      <c r="Q128" s="621">
        <v>4</v>
      </c>
      <c r="R128" s="617"/>
      <c r="S128" s="507"/>
      <c r="T128" s="300"/>
      <c r="U128" s="300"/>
      <c r="V128" s="300">
        <v>1</v>
      </c>
      <c r="W128" s="225">
        <v>1</v>
      </c>
      <c r="X128" s="300">
        <v>1</v>
      </c>
      <c r="Y128" s="225">
        <v>1</v>
      </c>
      <c r="Z128" s="6">
        <v>0</v>
      </c>
      <c r="AA128" s="619">
        <v>1</v>
      </c>
      <c r="AB128" s="619">
        <v>1</v>
      </c>
    </row>
    <row r="129" spans="1:28" ht="80.099999999999994" customHeight="1" x14ac:dyDescent="0.25">
      <c r="A129" s="565">
        <v>102</v>
      </c>
      <c r="B129" s="241" t="s">
        <v>1657</v>
      </c>
      <c r="C129" s="241" t="s">
        <v>100</v>
      </c>
      <c r="D129" s="241" t="s">
        <v>819</v>
      </c>
      <c r="E129" s="241" t="s">
        <v>820</v>
      </c>
      <c r="F129" s="241" t="s">
        <v>102</v>
      </c>
      <c r="G129" s="241" t="s">
        <v>1725</v>
      </c>
      <c r="H129" s="241" t="s">
        <v>1727</v>
      </c>
      <c r="I129" s="613" t="s">
        <v>81</v>
      </c>
      <c r="J129" s="613" t="s">
        <v>174</v>
      </c>
      <c r="K129" s="614" t="s">
        <v>3522</v>
      </c>
      <c r="L129" s="615" t="s">
        <v>127</v>
      </c>
      <c r="M129" s="616" t="s">
        <v>1729</v>
      </c>
      <c r="N129" s="616" t="s">
        <v>1730</v>
      </c>
      <c r="O129" s="616" t="s">
        <v>1731</v>
      </c>
      <c r="P129" s="616" t="s">
        <v>1731</v>
      </c>
      <c r="Q129" s="616" t="s">
        <v>1731</v>
      </c>
      <c r="R129" s="621"/>
      <c r="S129" s="507"/>
      <c r="T129" s="300"/>
      <c r="U129" s="300"/>
      <c r="V129" s="300"/>
      <c r="W129" s="510"/>
      <c r="X129" s="300"/>
      <c r="Y129" s="300"/>
      <c r="Z129" s="6">
        <v>0</v>
      </c>
      <c r="AA129" s="619">
        <v>1</v>
      </c>
      <c r="AB129" s="619">
        <v>1</v>
      </c>
    </row>
    <row r="130" spans="1:28" ht="80.099999999999994" customHeight="1" x14ac:dyDescent="0.25">
      <c r="A130" s="565">
        <v>103</v>
      </c>
      <c r="B130" s="241" t="s">
        <v>1657</v>
      </c>
      <c r="C130" s="241" t="s">
        <v>71</v>
      </c>
      <c r="D130" s="241" t="s">
        <v>75</v>
      </c>
      <c r="E130" s="241" t="s">
        <v>288</v>
      </c>
      <c r="F130" s="241" t="s">
        <v>155</v>
      </c>
      <c r="G130" s="241" t="s">
        <v>1739</v>
      </c>
      <c r="H130" s="241" t="s">
        <v>1741</v>
      </c>
      <c r="I130" s="613" t="s">
        <v>124</v>
      </c>
      <c r="J130" s="613" t="s">
        <v>83</v>
      </c>
      <c r="K130" s="614" t="s">
        <v>3522</v>
      </c>
      <c r="L130" s="615" t="s">
        <v>127</v>
      </c>
      <c r="M130" s="616" t="s">
        <v>1743</v>
      </c>
      <c r="N130" s="616" t="s">
        <v>1744</v>
      </c>
      <c r="O130" s="616" t="s">
        <v>1745</v>
      </c>
      <c r="P130" s="616" t="s">
        <v>1746</v>
      </c>
      <c r="Q130" s="616" t="s">
        <v>1746</v>
      </c>
      <c r="R130" s="507"/>
      <c r="S130" s="507"/>
      <c r="T130" s="300"/>
      <c r="U130" s="300"/>
      <c r="V130" s="300"/>
      <c r="W130" s="510"/>
      <c r="X130" s="300"/>
      <c r="Y130" s="300"/>
      <c r="Z130" s="6">
        <v>0</v>
      </c>
      <c r="AA130" s="619">
        <v>1.0138888888888888</v>
      </c>
      <c r="AB130" s="619">
        <v>1.3561643835616439</v>
      </c>
    </row>
    <row r="131" spans="1:28" ht="80.099999999999994" customHeight="1" x14ac:dyDescent="0.25">
      <c r="A131" s="565">
        <v>103.1</v>
      </c>
      <c r="B131" s="241" t="s">
        <v>1657</v>
      </c>
      <c r="C131" s="241" t="s">
        <v>71</v>
      </c>
      <c r="D131" s="241" t="s">
        <v>75</v>
      </c>
      <c r="E131" s="241" t="s">
        <v>288</v>
      </c>
      <c r="F131" s="241" t="s">
        <v>155</v>
      </c>
      <c r="G131" s="241" t="s">
        <v>1739</v>
      </c>
      <c r="H131" s="241" t="s">
        <v>1753</v>
      </c>
      <c r="I131" s="613" t="s">
        <v>124</v>
      </c>
      <c r="J131" s="613" t="s">
        <v>83</v>
      </c>
      <c r="K131" s="614" t="s">
        <v>1755</v>
      </c>
      <c r="L131" s="615" t="s">
        <v>127</v>
      </c>
      <c r="M131" s="620" t="s">
        <v>1756</v>
      </c>
      <c r="N131" s="620" t="s">
        <v>1757</v>
      </c>
      <c r="O131" s="620" t="s">
        <v>1758</v>
      </c>
      <c r="P131" s="616" t="s">
        <v>1759</v>
      </c>
      <c r="Q131" s="616" t="s">
        <v>1759</v>
      </c>
      <c r="R131" s="508"/>
      <c r="S131" s="507"/>
      <c r="T131" s="300"/>
      <c r="U131" s="300"/>
      <c r="V131" s="300"/>
      <c r="W131" s="510"/>
      <c r="X131" s="300"/>
      <c r="Y131" s="300"/>
      <c r="Z131" s="6">
        <v>0</v>
      </c>
      <c r="AA131" s="619">
        <v>1</v>
      </c>
      <c r="AB131" s="619">
        <v>0</v>
      </c>
    </row>
    <row r="132" spans="1:28" ht="80.099999999999994" customHeight="1" x14ac:dyDescent="0.25">
      <c r="A132" s="565">
        <v>103.2</v>
      </c>
      <c r="B132" s="241" t="s">
        <v>1657</v>
      </c>
      <c r="C132" s="241" t="s">
        <v>100</v>
      </c>
      <c r="D132" s="241" t="s">
        <v>75</v>
      </c>
      <c r="E132" s="241" t="s">
        <v>288</v>
      </c>
      <c r="F132" s="241" t="s">
        <v>155</v>
      </c>
      <c r="G132" s="241" t="s">
        <v>1739</v>
      </c>
      <c r="H132" s="241" t="s">
        <v>1766</v>
      </c>
      <c r="I132" s="613" t="s">
        <v>124</v>
      </c>
      <c r="J132" s="613" t="s">
        <v>174</v>
      </c>
      <c r="K132" s="614" t="s">
        <v>3522</v>
      </c>
      <c r="L132" s="615" t="s">
        <v>127</v>
      </c>
      <c r="M132" s="618">
        <v>1</v>
      </c>
      <c r="N132" s="618">
        <v>1</v>
      </c>
      <c r="O132" s="618">
        <v>1</v>
      </c>
      <c r="P132" s="618">
        <v>1</v>
      </c>
      <c r="Q132" s="618">
        <v>4</v>
      </c>
      <c r="R132" s="621">
        <v>0</v>
      </c>
      <c r="S132" s="507">
        <v>0</v>
      </c>
      <c r="T132" s="300">
        <v>0</v>
      </c>
      <c r="U132" s="225">
        <v>0</v>
      </c>
      <c r="V132" s="300">
        <v>0</v>
      </c>
      <c r="W132" s="304">
        <v>0</v>
      </c>
      <c r="X132" s="300"/>
      <c r="Y132" s="300"/>
      <c r="Z132" s="6">
        <v>0</v>
      </c>
      <c r="AA132" s="619">
        <v>0</v>
      </c>
      <c r="AB132" s="619">
        <v>1</v>
      </c>
    </row>
    <row r="133" spans="1:28" s="470" customFormat="1" ht="80.099999999999994" customHeight="1" x14ac:dyDescent="0.25">
      <c r="A133" s="5">
        <v>104</v>
      </c>
      <c r="B133" s="4" t="s">
        <v>1775</v>
      </c>
      <c r="C133" s="4" t="s">
        <v>100</v>
      </c>
      <c r="D133" s="4" t="s">
        <v>118</v>
      </c>
      <c r="E133" s="4" t="s">
        <v>544</v>
      </c>
      <c r="F133" s="4" t="s">
        <v>155</v>
      </c>
      <c r="G133" s="4" t="s">
        <v>1776</v>
      </c>
      <c r="H133" s="4" t="s">
        <v>1778</v>
      </c>
      <c r="I133" s="517" t="s">
        <v>81</v>
      </c>
      <c r="J133" s="517" t="s">
        <v>83</v>
      </c>
      <c r="K133" s="518" t="s">
        <v>3522</v>
      </c>
      <c r="L133" s="519" t="s">
        <v>85</v>
      </c>
      <c r="M133" s="622">
        <v>0.94</v>
      </c>
      <c r="N133" s="404">
        <v>0.96</v>
      </c>
      <c r="O133" s="404">
        <v>0.98</v>
      </c>
      <c r="P133" s="404">
        <v>1</v>
      </c>
      <c r="Q133" s="623">
        <v>1</v>
      </c>
      <c r="R133" s="664">
        <v>0.98</v>
      </c>
      <c r="S133" s="624">
        <v>0.81632653061224492</v>
      </c>
      <c r="T133" s="625">
        <v>0.98</v>
      </c>
      <c r="U133" s="625">
        <v>0.98</v>
      </c>
      <c r="V133" s="6">
        <v>13</v>
      </c>
      <c r="W133" s="20">
        <v>0.98</v>
      </c>
      <c r="X133" s="625">
        <v>0.98</v>
      </c>
      <c r="Y133" s="625">
        <v>0.98</v>
      </c>
      <c r="Z133" s="20">
        <v>0.33</v>
      </c>
      <c r="AA133" s="626">
        <v>0</v>
      </c>
      <c r="AB133" s="626">
        <v>0.63020833333333337</v>
      </c>
    </row>
    <row r="134" spans="1:28" s="470" customFormat="1" ht="80.099999999999994" customHeight="1" x14ac:dyDescent="0.25">
      <c r="A134" s="5">
        <v>104.1</v>
      </c>
      <c r="B134" s="4" t="s">
        <v>1775</v>
      </c>
      <c r="C134" s="4" t="s">
        <v>100</v>
      </c>
      <c r="D134" s="4" t="s">
        <v>118</v>
      </c>
      <c r="E134" s="4" t="s">
        <v>544</v>
      </c>
      <c r="F134" s="4" t="s">
        <v>155</v>
      </c>
      <c r="G134" s="4" t="s">
        <v>1776</v>
      </c>
      <c r="H134" s="4" t="s">
        <v>1793</v>
      </c>
      <c r="I134" s="517" t="s">
        <v>124</v>
      </c>
      <c r="J134" s="517" t="s">
        <v>174</v>
      </c>
      <c r="K134" s="518" t="s">
        <v>3522</v>
      </c>
      <c r="L134" s="519" t="s">
        <v>85</v>
      </c>
      <c r="M134" s="16">
        <v>9</v>
      </c>
      <c r="N134" s="6">
        <v>9</v>
      </c>
      <c r="O134" s="6">
        <v>9</v>
      </c>
      <c r="P134" s="6">
        <v>9</v>
      </c>
      <c r="Q134" s="607">
        <v>36</v>
      </c>
      <c r="R134" s="333">
        <v>0</v>
      </c>
      <c r="S134" s="524">
        <v>0</v>
      </c>
      <c r="T134" s="627">
        <v>3</v>
      </c>
      <c r="U134" s="628">
        <v>0.33329999999999999</v>
      </c>
      <c r="V134" s="6">
        <v>2</v>
      </c>
      <c r="W134" s="6">
        <v>1</v>
      </c>
      <c r="X134" s="6">
        <v>3</v>
      </c>
      <c r="Y134" s="350">
        <v>0.33329999999999999</v>
      </c>
      <c r="Z134" s="6">
        <v>0</v>
      </c>
      <c r="AA134" s="626">
        <v>0.88888888888888884</v>
      </c>
      <c r="AB134" s="626">
        <v>0.55555555555555558</v>
      </c>
    </row>
    <row r="135" spans="1:28" s="470" customFormat="1" ht="80.099999999999994" customHeight="1" x14ac:dyDescent="0.25">
      <c r="A135" s="5">
        <v>105</v>
      </c>
      <c r="B135" s="4" t="s">
        <v>1775</v>
      </c>
      <c r="C135" s="4" t="s">
        <v>100</v>
      </c>
      <c r="D135" s="4" t="s">
        <v>75</v>
      </c>
      <c r="E135" s="4" t="s">
        <v>288</v>
      </c>
      <c r="F135" s="4" t="s">
        <v>155</v>
      </c>
      <c r="G135" s="4" t="s">
        <v>1803</v>
      </c>
      <c r="H135" s="4" t="s">
        <v>1805</v>
      </c>
      <c r="I135" s="517" t="s">
        <v>124</v>
      </c>
      <c r="J135" s="517" t="s">
        <v>174</v>
      </c>
      <c r="K135" s="518" t="s">
        <v>126</v>
      </c>
      <c r="L135" s="519" t="s">
        <v>85</v>
      </c>
      <c r="M135" s="16">
        <v>1</v>
      </c>
      <c r="N135" s="6">
        <v>0</v>
      </c>
      <c r="O135" s="6">
        <v>0</v>
      </c>
      <c r="P135" s="6">
        <v>0</v>
      </c>
      <c r="Q135" s="607">
        <v>1</v>
      </c>
      <c r="R135" s="333"/>
      <c r="S135" s="524"/>
      <c r="T135" s="627">
        <v>1</v>
      </c>
      <c r="U135" s="625">
        <v>1</v>
      </c>
      <c r="V135" s="6">
        <v>1</v>
      </c>
      <c r="W135" s="6">
        <v>100</v>
      </c>
      <c r="X135" s="6">
        <v>0</v>
      </c>
      <c r="Y135" s="20">
        <v>0</v>
      </c>
      <c r="Z135" s="6">
        <v>1</v>
      </c>
      <c r="AA135" s="626"/>
      <c r="AB135" s="626"/>
    </row>
    <row r="136" spans="1:28" s="470" customFormat="1" ht="80.099999999999994" customHeight="1" x14ac:dyDescent="0.25">
      <c r="A136" s="5">
        <v>105.1</v>
      </c>
      <c r="B136" s="4" t="s">
        <v>1775</v>
      </c>
      <c r="C136" s="4" t="s">
        <v>100</v>
      </c>
      <c r="D136" s="4" t="s">
        <v>75</v>
      </c>
      <c r="E136" s="4" t="s">
        <v>288</v>
      </c>
      <c r="F136" s="4" t="s">
        <v>155</v>
      </c>
      <c r="G136" s="4" t="s">
        <v>1803</v>
      </c>
      <c r="H136" s="4" t="s">
        <v>1813</v>
      </c>
      <c r="I136" s="517" t="s">
        <v>124</v>
      </c>
      <c r="J136" s="517" t="s">
        <v>174</v>
      </c>
      <c r="K136" s="518" t="s">
        <v>3522</v>
      </c>
      <c r="L136" s="519" t="s">
        <v>127</v>
      </c>
      <c r="M136" s="16">
        <v>0</v>
      </c>
      <c r="N136" s="6">
        <v>200</v>
      </c>
      <c r="O136" s="6">
        <v>200</v>
      </c>
      <c r="P136" s="6">
        <v>200</v>
      </c>
      <c r="Q136" s="607">
        <v>600</v>
      </c>
      <c r="R136" s="665">
        <v>0</v>
      </c>
      <c r="S136" s="524">
        <v>0</v>
      </c>
      <c r="T136" s="627">
        <v>354</v>
      </c>
      <c r="U136" s="625">
        <v>1.85</v>
      </c>
      <c r="V136" s="6">
        <v>155</v>
      </c>
      <c r="W136" s="350">
        <v>0.77500000000000002</v>
      </c>
      <c r="X136" s="6">
        <v>264</v>
      </c>
      <c r="Y136" s="20">
        <v>1.32</v>
      </c>
      <c r="Z136" s="6">
        <v>90</v>
      </c>
      <c r="AA136" s="626"/>
      <c r="AB136" s="626">
        <v>0.55000000000000004</v>
      </c>
    </row>
    <row r="137" spans="1:28" s="470" customFormat="1" ht="80.099999999999994" customHeight="1" x14ac:dyDescent="0.25">
      <c r="A137" s="5">
        <v>106</v>
      </c>
      <c r="B137" s="4" t="s">
        <v>1775</v>
      </c>
      <c r="C137" s="4" t="s">
        <v>100</v>
      </c>
      <c r="D137" s="4" t="s">
        <v>118</v>
      </c>
      <c r="E137" s="4" t="s">
        <v>119</v>
      </c>
      <c r="F137" s="4" t="s">
        <v>3524</v>
      </c>
      <c r="G137" s="4" t="s">
        <v>1824</v>
      </c>
      <c r="H137" s="4" t="s">
        <v>1826</v>
      </c>
      <c r="I137" s="517" t="s">
        <v>81</v>
      </c>
      <c r="J137" s="517" t="s">
        <v>174</v>
      </c>
      <c r="K137" s="518" t="s">
        <v>1755</v>
      </c>
      <c r="L137" s="519" t="s">
        <v>85</v>
      </c>
      <c r="M137" s="16">
        <v>140</v>
      </c>
      <c r="N137" s="6">
        <v>124</v>
      </c>
      <c r="O137" s="6">
        <v>107</v>
      </c>
      <c r="P137" s="6">
        <v>90</v>
      </c>
      <c r="Q137" s="607">
        <v>90</v>
      </c>
      <c r="R137" s="645">
        <v>65</v>
      </c>
      <c r="S137" s="524">
        <v>0.60747663551401865</v>
      </c>
      <c r="T137" s="629">
        <f>(2564577706.94/1856318422.06)*360</f>
        <v>497.35431353089206</v>
      </c>
      <c r="U137" s="625">
        <v>0</v>
      </c>
      <c r="V137" s="6">
        <v>417.05</v>
      </c>
      <c r="W137" s="6">
        <v>21.5</v>
      </c>
      <c r="X137" s="6">
        <v>497.35</v>
      </c>
      <c r="Y137" s="20">
        <v>1</v>
      </c>
      <c r="Z137" s="6">
        <v>0</v>
      </c>
      <c r="AA137" s="626">
        <v>0.8214285714285714</v>
      </c>
      <c r="AB137" s="626">
        <v>0.62</v>
      </c>
    </row>
    <row r="138" spans="1:28" s="470" customFormat="1" ht="80.099999999999994" customHeight="1" x14ac:dyDescent="0.25">
      <c r="A138" s="5">
        <v>106.1</v>
      </c>
      <c r="B138" s="4" t="s">
        <v>1775</v>
      </c>
      <c r="C138" s="4" t="s">
        <v>100</v>
      </c>
      <c r="D138" s="4" t="s">
        <v>118</v>
      </c>
      <c r="E138" s="4" t="s">
        <v>119</v>
      </c>
      <c r="F138" s="4" t="s">
        <v>3524</v>
      </c>
      <c r="G138" s="4" t="s">
        <v>1824</v>
      </c>
      <c r="H138" s="4" t="s">
        <v>1836</v>
      </c>
      <c r="I138" s="517" t="s">
        <v>81</v>
      </c>
      <c r="J138" s="517" t="s">
        <v>174</v>
      </c>
      <c r="K138" s="518" t="s">
        <v>126</v>
      </c>
      <c r="L138" s="519" t="s">
        <v>85</v>
      </c>
      <c r="M138" s="16" t="s">
        <v>1838</v>
      </c>
      <c r="N138" s="6" t="s">
        <v>1838</v>
      </c>
      <c r="O138" s="6" t="s">
        <v>1838</v>
      </c>
      <c r="P138" s="6" t="s">
        <v>1838</v>
      </c>
      <c r="Q138" s="607">
        <v>1</v>
      </c>
      <c r="R138" s="646">
        <v>2.2428741369999998</v>
      </c>
      <c r="S138" s="524">
        <v>1</v>
      </c>
      <c r="T138" s="629">
        <f>20430.7/13087.3</f>
        <v>1.5611088612624455</v>
      </c>
      <c r="U138" s="625">
        <v>1</v>
      </c>
      <c r="V138" s="6">
        <v>1.62</v>
      </c>
      <c r="W138" s="6">
        <v>100</v>
      </c>
      <c r="X138" s="6">
        <v>1.56</v>
      </c>
      <c r="Y138" s="20">
        <v>1</v>
      </c>
      <c r="Z138" s="6">
        <v>0</v>
      </c>
      <c r="AA138" s="626">
        <v>1</v>
      </c>
      <c r="AB138" s="626">
        <v>1</v>
      </c>
    </row>
    <row r="139" spans="1:28" s="470" customFormat="1" ht="80.099999999999994" customHeight="1" x14ac:dyDescent="0.25">
      <c r="A139" s="5">
        <v>107</v>
      </c>
      <c r="B139" s="4" t="s">
        <v>1775</v>
      </c>
      <c r="C139" s="4" t="s">
        <v>100</v>
      </c>
      <c r="D139" s="4" t="s">
        <v>153</v>
      </c>
      <c r="E139" s="4" t="s">
        <v>154</v>
      </c>
      <c r="F139" s="4" t="s">
        <v>102</v>
      </c>
      <c r="G139" s="4" t="s">
        <v>1849</v>
      </c>
      <c r="H139" s="4" t="s">
        <v>1851</v>
      </c>
      <c r="I139" s="517" t="s">
        <v>124</v>
      </c>
      <c r="J139" s="517" t="s">
        <v>174</v>
      </c>
      <c r="K139" s="518" t="s">
        <v>3522</v>
      </c>
      <c r="L139" s="519" t="s">
        <v>85</v>
      </c>
      <c r="M139" s="16">
        <v>0</v>
      </c>
      <c r="N139" s="6">
        <v>1</v>
      </c>
      <c r="O139" s="6">
        <v>0</v>
      </c>
      <c r="P139" s="6">
        <v>1</v>
      </c>
      <c r="Q139" s="607">
        <v>2</v>
      </c>
      <c r="R139" s="333"/>
      <c r="S139" s="524"/>
      <c r="T139" s="627">
        <v>0</v>
      </c>
      <c r="U139" s="625">
        <v>0</v>
      </c>
      <c r="V139" s="6">
        <v>0</v>
      </c>
      <c r="W139" s="6">
        <v>0</v>
      </c>
      <c r="X139" s="6"/>
      <c r="Y139" s="6"/>
      <c r="Z139" s="6">
        <v>0</v>
      </c>
      <c r="AA139" s="626"/>
      <c r="AB139" s="626">
        <v>1</v>
      </c>
    </row>
    <row r="140" spans="1:28" s="470" customFormat="1" ht="80.099999999999994" customHeight="1" x14ac:dyDescent="0.25">
      <c r="A140" s="5">
        <v>108</v>
      </c>
      <c r="B140" s="4" t="s">
        <v>1860</v>
      </c>
      <c r="C140" s="4" t="s">
        <v>71</v>
      </c>
      <c r="D140" s="4" t="s">
        <v>75</v>
      </c>
      <c r="E140" s="4" t="s">
        <v>101</v>
      </c>
      <c r="F140" s="4" t="s">
        <v>155</v>
      </c>
      <c r="G140" s="4" t="s">
        <v>1861</v>
      </c>
      <c r="H140" s="4" t="s">
        <v>1863</v>
      </c>
      <c r="I140" s="517" t="s">
        <v>124</v>
      </c>
      <c r="J140" s="517" t="s">
        <v>174</v>
      </c>
      <c r="K140" s="518" t="s">
        <v>3522</v>
      </c>
      <c r="L140" s="519" t="s">
        <v>85</v>
      </c>
      <c r="M140" s="15">
        <v>0.22</v>
      </c>
      <c r="N140" s="20">
        <v>0.22</v>
      </c>
      <c r="O140" s="20">
        <v>0.22</v>
      </c>
      <c r="P140" s="20">
        <v>0.34</v>
      </c>
      <c r="Q140" s="558">
        <v>1</v>
      </c>
      <c r="R140" s="555">
        <v>5.5E-2</v>
      </c>
      <c r="S140" s="547">
        <v>0.25</v>
      </c>
      <c r="T140" s="533">
        <v>5.5E-2</v>
      </c>
      <c r="U140" s="547">
        <v>0.25</v>
      </c>
      <c r="V140" s="350">
        <v>8.2500000000000004E-2</v>
      </c>
      <c r="W140" s="350">
        <f>+V140/O140</f>
        <v>0.375</v>
      </c>
      <c r="X140" s="533">
        <f>+R140+T140+V140</f>
        <v>0.1925</v>
      </c>
      <c r="Y140" s="560">
        <f>+X140/O140</f>
        <v>0.875</v>
      </c>
      <c r="Z140" s="6">
        <v>0</v>
      </c>
      <c r="AA140" s="626">
        <v>0.22</v>
      </c>
      <c r="AB140" s="626">
        <v>0.44440000000000002</v>
      </c>
    </row>
    <row r="141" spans="1:28" s="470" customFormat="1" ht="80.099999999999994" customHeight="1" x14ac:dyDescent="0.25">
      <c r="A141" s="5">
        <v>109</v>
      </c>
      <c r="B141" s="4" t="s">
        <v>1860</v>
      </c>
      <c r="C141" s="4" t="s">
        <v>100</v>
      </c>
      <c r="D141" s="4" t="s">
        <v>75</v>
      </c>
      <c r="E141" s="4" t="s">
        <v>101</v>
      </c>
      <c r="F141" s="4" t="s">
        <v>155</v>
      </c>
      <c r="G141" s="4" t="s">
        <v>1876</v>
      </c>
      <c r="H141" s="4" t="s">
        <v>1878</v>
      </c>
      <c r="I141" s="517" t="s">
        <v>124</v>
      </c>
      <c r="J141" s="517" t="s">
        <v>174</v>
      </c>
      <c r="K141" s="518" t="s">
        <v>3522</v>
      </c>
      <c r="L141" s="519" t="s">
        <v>127</v>
      </c>
      <c r="M141" s="16">
        <v>1</v>
      </c>
      <c r="N141" s="6">
        <v>2</v>
      </c>
      <c r="O141" s="6">
        <v>1</v>
      </c>
      <c r="P141" s="6">
        <v>1</v>
      </c>
      <c r="Q141" s="607">
        <f>SUM(M141:P141)</f>
        <v>5</v>
      </c>
      <c r="R141" s="333"/>
      <c r="S141" s="20"/>
      <c r="T141" s="6"/>
      <c r="U141" s="6"/>
      <c r="V141" s="6"/>
      <c r="W141" s="6"/>
      <c r="X141" s="561"/>
      <c r="Y141" s="551"/>
      <c r="Z141" s="6">
        <v>0</v>
      </c>
      <c r="AA141" s="626">
        <v>1</v>
      </c>
      <c r="AB141" s="626">
        <v>0.5</v>
      </c>
    </row>
    <row r="142" spans="1:28" s="470" customFormat="1" ht="80.099999999999994" customHeight="1" x14ac:dyDescent="0.25">
      <c r="A142" s="5">
        <v>110</v>
      </c>
      <c r="B142" s="4" t="s">
        <v>1860</v>
      </c>
      <c r="C142" s="4" t="s">
        <v>100</v>
      </c>
      <c r="D142" s="4" t="s">
        <v>75</v>
      </c>
      <c r="E142" s="4" t="s">
        <v>101</v>
      </c>
      <c r="F142" s="4" t="s">
        <v>155</v>
      </c>
      <c r="G142" s="4" t="s">
        <v>1887</v>
      </c>
      <c r="H142" s="4" t="s">
        <v>1889</v>
      </c>
      <c r="I142" s="517" t="s">
        <v>124</v>
      </c>
      <c r="J142" s="517" t="s">
        <v>174</v>
      </c>
      <c r="K142" s="518" t="s">
        <v>3522</v>
      </c>
      <c r="L142" s="519" t="s">
        <v>85</v>
      </c>
      <c r="M142" s="16">
        <v>35</v>
      </c>
      <c r="N142" s="6">
        <v>40</v>
      </c>
      <c r="O142" s="6">
        <v>45</v>
      </c>
      <c r="P142" s="6">
        <v>50</v>
      </c>
      <c r="Q142" s="607">
        <f>SUM(M142:P142)</f>
        <v>170</v>
      </c>
      <c r="R142" s="333">
        <v>11</v>
      </c>
      <c r="S142" s="20">
        <v>0.24444444444444444</v>
      </c>
      <c r="T142" s="6">
        <v>15</v>
      </c>
      <c r="U142" s="350">
        <v>0.33329999999999999</v>
      </c>
      <c r="V142" s="6">
        <v>8</v>
      </c>
      <c r="W142" s="350">
        <f t="shared" ref="W142:W149" si="3">+V142/O142</f>
        <v>0.17777777777777778</v>
      </c>
      <c r="X142" s="630">
        <f>+R142+T142+V142</f>
        <v>34</v>
      </c>
      <c r="Y142" s="631">
        <f>+X142/O142</f>
        <v>0.75555555555555554</v>
      </c>
      <c r="Z142" s="6">
        <v>0</v>
      </c>
      <c r="AA142" s="626">
        <v>1.2285714285714286</v>
      </c>
      <c r="AB142" s="626">
        <v>3.7749999999999999</v>
      </c>
    </row>
    <row r="143" spans="1:28" s="470" customFormat="1" ht="80.099999999999994" customHeight="1" x14ac:dyDescent="0.25">
      <c r="A143" s="5">
        <v>111</v>
      </c>
      <c r="B143" s="4" t="s">
        <v>1860</v>
      </c>
      <c r="C143" s="4" t="s">
        <v>71</v>
      </c>
      <c r="D143" s="4" t="s">
        <v>75</v>
      </c>
      <c r="E143" s="4" t="s">
        <v>101</v>
      </c>
      <c r="F143" s="4" t="s">
        <v>354</v>
      </c>
      <c r="G143" s="4" t="s">
        <v>1899</v>
      </c>
      <c r="H143" s="4" t="s">
        <v>1901</v>
      </c>
      <c r="I143" s="517" t="s">
        <v>124</v>
      </c>
      <c r="J143" s="517" t="s">
        <v>83</v>
      </c>
      <c r="K143" s="518" t="s">
        <v>3522</v>
      </c>
      <c r="L143" s="519" t="s">
        <v>85</v>
      </c>
      <c r="M143" s="15">
        <v>0</v>
      </c>
      <c r="N143" s="20">
        <v>0.6</v>
      </c>
      <c r="O143" s="20">
        <v>0.75</v>
      </c>
      <c r="P143" s="20">
        <v>0.85</v>
      </c>
      <c r="Q143" s="558">
        <v>0.85</v>
      </c>
      <c r="R143" s="647">
        <v>0</v>
      </c>
      <c r="S143" s="20">
        <v>0</v>
      </c>
      <c r="T143" s="533">
        <v>0.82520000000000004</v>
      </c>
      <c r="U143" s="560">
        <v>1.1000000000000001</v>
      </c>
      <c r="V143" s="350">
        <v>0.83250000000000002</v>
      </c>
      <c r="W143" s="350">
        <f t="shared" si="3"/>
        <v>1.1100000000000001</v>
      </c>
      <c r="X143" s="533">
        <f t="shared" ref="X143:Y146" si="4">+V143</f>
        <v>0.83250000000000002</v>
      </c>
      <c r="Y143" s="560">
        <f t="shared" si="4"/>
        <v>1.1100000000000001</v>
      </c>
      <c r="Z143" s="6">
        <v>0</v>
      </c>
      <c r="AA143" s="626"/>
      <c r="AB143" s="626">
        <v>1.4833333333333334</v>
      </c>
    </row>
    <row r="144" spans="1:28" s="470" customFormat="1" ht="80.099999999999994" customHeight="1" x14ac:dyDescent="0.25">
      <c r="A144" s="5">
        <v>112</v>
      </c>
      <c r="B144" s="4" t="s">
        <v>1860</v>
      </c>
      <c r="C144" s="4" t="s">
        <v>71</v>
      </c>
      <c r="D144" s="4" t="s">
        <v>75</v>
      </c>
      <c r="E144" s="4" t="s">
        <v>226</v>
      </c>
      <c r="F144" s="4" t="s">
        <v>77</v>
      </c>
      <c r="G144" s="4" t="s">
        <v>1911</v>
      </c>
      <c r="H144" s="4" t="s">
        <v>1913</v>
      </c>
      <c r="I144" s="517" t="s">
        <v>124</v>
      </c>
      <c r="J144" s="517" t="s">
        <v>174</v>
      </c>
      <c r="K144" s="518" t="s">
        <v>3522</v>
      </c>
      <c r="L144" s="519" t="s">
        <v>85</v>
      </c>
      <c r="M144" s="16">
        <v>1</v>
      </c>
      <c r="N144" s="6">
        <v>2</v>
      </c>
      <c r="O144" s="6">
        <v>3</v>
      </c>
      <c r="P144" s="6">
        <v>1</v>
      </c>
      <c r="Q144" s="607">
        <f t="shared" ref="Q144:Q145" si="5">SUM(M144:P144)</f>
        <v>7</v>
      </c>
      <c r="R144" s="333">
        <v>0</v>
      </c>
      <c r="S144" s="20">
        <v>0</v>
      </c>
      <c r="T144" s="6">
        <v>0</v>
      </c>
      <c r="U144" s="350">
        <v>0</v>
      </c>
      <c r="V144" s="6">
        <v>1</v>
      </c>
      <c r="W144" s="350">
        <f t="shared" si="3"/>
        <v>0.33333333333333331</v>
      </c>
      <c r="X144" s="562">
        <f t="shared" si="4"/>
        <v>1</v>
      </c>
      <c r="Y144" s="563">
        <f t="shared" si="4"/>
        <v>0.33333333333333331</v>
      </c>
      <c r="Z144" s="6">
        <v>0</v>
      </c>
      <c r="AA144" s="626">
        <v>1</v>
      </c>
      <c r="AB144" s="626">
        <v>1</v>
      </c>
    </row>
    <row r="145" spans="1:28" s="470" customFormat="1" ht="80.099999999999994" customHeight="1" x14ac:dyDescent="0.25">
      <c r="A145" s="5">
        <v>113</v>
      </c>
      <c r="B145" s="4" t="s">
        <v>1860</v>
      </c>
      <c r="C145" s="4" t="s">
        <v>100</v>
      </c>
      <c r="D145" s="4" t="s">
        <v>153</v>
      </c>
      <c r="E145" s="4" t="s">
        <v>154</v>
      </c>
      <c r="F145" s="4" t="s">
        <v>102</v>
      </c>
      <c r="G145" s="4" t="s">
        <v>1923</v>
      </c>
      <c r="H145" s="4" t="s">
        <v>1925</v>
      </c>
      <c r="I145" s="517" t="s">
        <v>124</v>
      </c>
      <c r="J145" s="517" t="s">
        <v>174</v>
      </c>
      <c r="K145" s="518" t="s">
        <v>3522</v>
      </c>
      <c r="L145" s="519" t="s">
        <v>85</v>
      </c>
      <c r="M145" s="35">
        <v>2</v>
      </c>
      <c r="N145" s="21">
        <v>8</v>
      </c>
      <c r="O145" s="21">
        <v>8</v>
      </c>
      <c r="P145" s="21">
        <v>2</v>
      </c>
      <c r="Q145" s="607">
        <f t="shared" si="5"/>
        <v>20</v>
      </c>
      <c r="R145" s="333">
        <v>4</v>
      </c>
      <c r="S145" s="20">
        <v>0.5</v>
      </c>
      <c r="T145" s="6">
        <v>6</v>
      </c>
      <c r="U145" s="350">
        <f>+T145/O145</f>
        <v>0.75</v>
      </c>
      <c r="V145" s="6">
        <v>6.8</v>
      </c>
      <c r="W145" s="350">
        <f t="shared" si="3"/>
        <v>0.85</v>
      </c>
      <c r="X145" s="562">
        <f t="shared" si="4"/>
        <v>6.8</v>
      </c>
      <c r="Y145" s="551">
        <f t="shared" si="4"/>
        <v>0.85</v>
      </c>
      <c r="Z145" s="6">
        <v>0</v>
      </c>
      <c r="AA145" s="626">
        <v>1</v>
      </c>
      <c r="AB145" s="626">
        <v>1</v>
      </c>
    </row>
    <row r="146" spans="1:28" s="470" customFormat="1" ht="80.099999999999994" customHeight="1" x14ac:dyDescent="0.25">
      <c r="A146" s="5">
        <v>114</v>
      </c>
      <c r="B146" s="4" t="s">
        <v>1860</v>
      </c>
      <c r="C146" s="4" t="s">
        <v>71</v>
      </c>
      <c r="D146" s="4" t="s">
        <v>75</v>
      </c>
      <c r="E146" s="4" t="s">
        <v>1040</v>
      </c>
      <c r="F146" s="4" t="s">
        <v>102</v>
      </c>
      <c r="G146" s="4" t="s">
        <v>1887</v>
      </c>
      <c r="H146" s="4" t="s">
        <v>1936</v>
      </c>
      <c r="I146" s="517" t="s">
        <v>81</v>
      </c>
      <c r="J146" s="517" t="s">
        <v>83</v>
      </c>
      <c r="K146" s="518" t="s">
        <v>3522</v>
      </c>
      <c r="L146" s="519" t="s">
        <v>85</v>
      </c>
      <c r="M146" s="15">
        <v>0.25</v>
      </c>
      <c r="N146" s="20">
        <v>0.5</v>
      </c>
      <c r="O146" s="20">
        <v>0.75</v>
      </c>
      <c r="P146" s="20">
        <v>1</v>
      </c>
      <c r="Q146" s="558">
        <f>P146</f>
        <v>1</v>
      </c>
      <c r="R146" s="230">
        <v>0.85</v>
      </c>
      <c r="S146" s="20">
        <v>1.1333333333333333</v>
      </c>
      <c r="T146" s="20">
        <v>0.85</v>
      </c>
      <c r="U146" s="350">
        <f>+T146/O146</f>
        <v>1.1333333333333333</v>
      </c>
      <c r="V146" s="20">
        <v>0.85</v>
      </c>
      <c r="W146" s="20">
        <f t="shared" si="3"/>
        <v>1.1333333333333333</v>
      </c>
      <c r="X146" s="632">
        <f t="shared" si="4"/>
        <v>0.85</v>
      </c>
      <c r="Y146" s="563">
        <f t="shared" si="4"/>
        <v>1.1333333333333333</v>
      </c>
      <c r="Z146" s="6">
        <v>0</v>
      </c>
      <c r="AA146" s="626">
        <v>0.25</v>
      </c>
      <c r="AB146" s="626">
        <v>0.5</v>
      </c>
    </row>
    <row r="147" spans="1:28" s="470" customFormat="1" ht="80.099999999999994" customHeight="1" x14ac:dyDescent="0.25">
      <c r="A147" s="5">
        <v>115</v>
      </c>
      <c r="B147" s="4" t="s">
        <v>1860</v>
      </c>
      <c r="C147" s="4" t="s">
        <v>71</v>
      </c>
      <c r="D147" s="4" t="s">
        <v>75</v>
      </c>
      <c r="E147" s="4" t="s">
        <v>101</v>
      </c>
      <c r="F147" s="4" t="s">
        <v>102</v>
      </c>
      <c r="G147" s="4" t="s">
        <v>1946</v>
      </c>
      <c r="H147" s="4" t="s">
        <v>1948</v>
      </c>
      <c r="I147" s="517" t="s">
        <v>81</v>
      </c>
      <c r="J147" s="517" t="s">
        <v>83</v>
      </c>
      <c r="K147" s="518" t="s">
        <v>126</v>
      </c>
      <c r="L147" s="519" t="s">
        <v>85</v>
      </c>
      <c r="M147" s="15">
        <v>0.8</v>
      </c>
      <c r="N147" s="20">
        <v>0.8</v>
      </c>
      <c r="O147" s="20">
        <v>0.8</v>
      </c>
      <c r="P147" s="20">
        <v>0.8</v>
      </c>
      <c r="Q147" s="558">
        <f>SUM(M147:P147)/4</f>
        <v>0.8</v>
      </c>
      <c r="R147" s="230">
        <v>1</v>
      </c>
      <c r="S147" s="20">
        <v>1.25</v>
      </c>
      <c r="T147" s="20">
        <v>1</v>
      </c>
      <c r="U147" s="20">
        <f>+T147/O147</f>
        <v>1.25</v>
      </c>
      <c r="V147" s="20">
        <v>1</v>
      </c>
      <c r="W147" s="350">
        <f t="shared" si="3"/>
        <v>1.25</v>
      </c>
      <c r="X147" s="632">
        <v>1</v>
      </c>
      <c r="Y147" s="563">
        <v>1.25</v>
      </c>
      <c r="Z147" s="6">
        <v>0</v>
      </c>
      <c r="AA147" s="626">
        <v>1</v>
      </c>
      <c r="AB147" s="626">
        <v>1.25</v>
      </c>
    </row>
    <row r="148" spans="1:28" s="470" customFormat="1" ht="63.75" x14ac:dyDescent="0.25">
      <c r="A148" s="5">
        <v>116</v>
      </c>
      <c r="B148" s="4" t="s">
        <v>1860</v>
      </c>
      <c r="C148" s="4" t="s">
        <v>100</v>
      </c>
      <c r="D148" s="4" t="s">
        <v>75</v>
      </c>
      <c r="E148" s="4" t="s">
        <v>101</v>
      </c>
      <c r="F148" s="7" t="s">
        <v>120</v>
      </c>
      <c r="G148" s="4" t="s">
        <v>1957</v>
      </c>
      <c r="H148" s="4" t="s">
        <v>1958</v>
      </c>
      <c r="I148" s="517" t="s">
        <v>81</v>
      </c>
      <c r="J148" s="517" t="s">
        <v>174</v>
      </c>
      <c r="K148" s="518" t="s">
        <v>3522</v>
      </c>
      <c r="L148" s="519" t="s">
        <v>85</v>
      </c>
      <c r="M148" s="22">
        <f>19*4</f>
        <v>76</v>
      </c>
      <c r="N148" s="17">
        <f>20*4</f>
        <v>80</v>
      </c>
      <c r="O148" s="17">
        <f>21*4</f>
        <v>84</v>
      </c>
      <c r="P148" s="17">
        <f>22*4</f>
        <v>88</v>
      </c>
      <c r="Q148" s="607">
        <v>328</v>
      </c>
      <c r="R148" s="333">
        <v>0</v>
      </c>
      <c r="S148" s="20">
        <v>0</v>
      </c>
      <c r="T148" s="6">
        <v>40</v>
      </c>
      <c r="U148" s="350">
        <f>+T148/O148</f>
        <v>0.47619047619047616</v>
      </c>
      <c r="V148" s="6">
        <v>0</v>
      </c>
      <c r="W148" s="6">
        <f t="shared" si="3"/>
        <v>0</v>
      </c>
      <c r="X148" s="562">
        <f>+R148+T148+V148/O148</f>
        <v>40</v>
      </c>
      <c r="Y148" s="563">
        <v>0.47620000000000001</v>
      </c>
      <c r="Z148" s="6">
        <v>0</v>
      </c>
      <c r="AA148" s="626">
        <v>1</v>
      </c>
      <c r="AB148" s="626">
        <v>1</v>
      </c>
    </row>
    <row r="149" spans="1:28" s="470" customFormat="1" ht="39" thickBot="1" x14ac:dyDescent="0.3">
      <c r="A149" s="633">
        <v>117</v>
      </c>
      <c r="B149" s="634" t="s">
        <v>1860</v>
      </c>
      <c r="C149" s="634" t="s">
        <v>100</v>
      </c>
      <c r="D149" s="634" t="s">
        <v>118</v>
      </c>
      <c r="E149" s="634" t="s">
        <v>119</v>
      </c>
      <c r="F149" s="634" t="s">
        <v>3524</v>
      </c>
      <c r="G149" s="634" t="s">
        <v>1966</v>
      </c>
      <c r="H149" s="634" t="s">
        <v>1968</v>
      </c>
      <c r="I149" s="517" t="s">
        <v>124</v>
      </c>
      <c r="J149" s="517" t="s">
        <v>83</v>
      </c>
      <c r="K149" s="518" t="s">
        <v>3522</v>
      </c>
      <c r="L149" s="519" t="s">
        <v>127</v>
      </c>
      <c r="M149" s="635">
        <v>0.8</v>
      </c>
      <c r="N149" s="636">
        <v>0.82</v>
      </c>
      <c r="O149" s="636">
        <v>0.84</v>
      </c>
      <c r="P149" s="636">
        <v>0.86</v>
      </c>
      <c r="Q149" s="637">
        <v>0.86</v>
      </c>
      <c r="R149" s="489"/>
      <c r="S149" s="638"/>
      <c r="T149" s="489"/>
      <c r="U149" s="638"/>
      <c r="V149" s="666">
        <v>0.95699999999999996</v>
      </c>
      <c r="W149" s="638">
        <f t="shared" si="3"/>
        <v>1.1392857142857142</v>
      </c>
      <c r="X149" s="639">
        <f>+V149</f>
        <v>0.95699999999999996</v>
      </c>
      <c r="Y149" s="640">
        <f>+W149</f>
        <v>1.1392857142857142</v>
      </c>
      <c r="Z149" s="6">
        <v>0</v>
      </c>
      <c r="AA149" s="641">
        <v>1.1625000000000001</v>
      </c>
      <c r="AB149" s="641">
        <v>1.2050000000000001</v>
      </c>
    </row>
  </sheetData>
  <sheetProtection formatCells="0" formatColumns="0" formatRows="0" insertColumns="0" insertRows="0" insertHyperlinks="0" deleteColumns="0" deleteRows="0" sort="0" autoFilter="0" pivotTables="0"/>
  <protectedRanges>
    <protectedRange sqref="X2:Y149 W5" name="Rango2"/>
    <protectedRange sqref="K118" name="Rango3"/>
    <protectedRange sqref="S118" name="Rango4"/>
    <protectedRange sqref="U118" name="Rango5"/>
    <protectedRange sqref="X118" name="Rango6"/>
    <protectedRange sqref="Y118" name="Rango7"/>
    <protectedRange sqref="R5:S5 V2:Y149" name="Rango10"/>
    <protectedRange sqref="Z2:AB149" name="Rango15"/>
    <protectedRange sqref="T88:U88" name="Rango18"/>
    <protectedRange sqref="R92:S92" name="Rango19"/>
    <protectedRange sqref="T92:U92" name="Rango20"/>
    <protectedRange sqref="U95" name="Rango21"/>
    <protectedRange sqref="R106:S106" name="Rango23"/>
    <protectedRange sqref="T106:U106" name="Rango24"/>
    <protectedRange sqref="V106:W106" name="Rango25"/>
    <protectedRange sqref="X106:Y106" name="Rango26"/>
    <protectedRange sqref="T9:U9" name="Rango27"/>
    <protectedRange sqref="U25:U26" name="Rango28"/>
    <protectedRange sqref="T52:U52" name="Rango29"/>
    <protectedRange sqref="T52:U52" name="Rango30"/>
    <protectedRange sqref="T54:U54" name="Rango31"/>
    <protectedRange sqref="T55" name="Rango32"/>
    <protectedRange sqref="S60" name="Rango33"/>
    <protectedRange sqref="U122" name="Rango34"/>
    <protectedRange sqref="V122:W122" name="Rango35"/>
    <protectedRange sqref="R97" name="Rango36"/>
    <protectedRange sqref="R99:S99" name="Rango37"/>
    <protectedRange sqref="T122:U122" name="Rango38"/>
    <protectedRange sqref="V122:Y122" name="Rango39"/>
    <protectedRange sqref="R64:S64" name="Rango40"/>
    <protectedRange sqref="T64:Y64" name="Rango41"/>
    <protectedRange sqref="T60:U60" name="Rango42"/>
    <protectedRange sqref="T61:Y61" name="Rango43"/>
    <protectedRange sqref="T59" name="Rango44"/>
  </protectedRanges>
  <conditionalFormatting sqref="B1">
    <cfRule type="duplicateValues" dxfId="2" priority="4"/>
  </conditionalFormatting>
  <conditionalFormatting sqref="G1">
    <cfRule type="duplicateValues" dxfId="1" priority="1"/>
    <cfRule type="duplicateValues" dxfId="0" priority="2"/>
  </conditionalFormatting>
  <dataValidations count="2">
    <dataValidation allowBlank="1" showInputMessage="1" showErrorMessage="1" prompt="Seleccione... - Selecione un elemento de la lista" sqref="F14 F36" xr:uid="{293613B7-AA09-42A9-9E40-6CED3557C1A9}"/>
    <dataValidation type="list" allowBlank="1" showErrorMessage="1" sqref="B56:B65" xr:uid="{956BD22E-4168-4FDA-96A2-0685D3695D35}">
      <formula1>#REF!</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7">
        <x14:dataValidation type="list" allowBlank="1" showInputMessage="1" showErrorMessage="1" xr:uid="{4218B145-C5C0-495F-849B-E829D6D96016}">
          <x14:formula1>
            <xm:f>Listas!$Q$3:$Q$8</xm:f>
          </x14:formula1>
          <xm:sqref>J28:J37</xm:sqref>
        </x14:dataValidation>
        <x14:dataValidation type="list" allowBlank="1" showInputMessage="1" showErrorMessage="1" xr:uid="{4C1AA8C8-BDCD-4BD0-873E-C139C8ED1EA7}">
          <x14:formula1>
            <xm:f>Listas!$P$3:$P$7</xm:f>
          </x14:formula1>
          <xm:sqref>K28:K37</xm:sqref>
        </x14:dataValidation>
        <x14:dataValidation type="list" allowBlank="1" showInputMessage="1" showErrorMessage="1" xr:uid="{40D02A1F-32E3-4211-ABC9-20E38D1C1966}">
          <x14:formula1>
            <xm:f>Listas!$K$3:$K$6</xm:f>
          </x14:formula1>
          <xm:sqref>L121:L149 L67:L68 L6:L64 L70:L79 L83:L85 L94:L119</xm:sqref>
        </x14:dataValidation>
        <x14:dataValidation type="list" allowBlank="1" showInputMessage="1" showErrorMessage="1" xr:uid="{564172F7-F8F5-4D54-BC31-F2B2639792D2}">
          <x14:formula1>
            <xm:f>Listas!$N$3:$N$7</xm:f>
          </x14:formula1>
          <xm:sqref>J122:J149 J38:J64 J99:J119 J2:J27 J72:J79 J83:J85 J94:J96 J66:J70</xm:sqref>
        </x14:dataValidation>
        <x14:dataValidation type="list" allowBlank="1" showInputMessage="1" showErrorMessage="1" xr:uid="{0EFE07DF-F390-408D-8165-413C0223B502}">
          <x14:formula1>
            <xm:f>Listas!$A$3:$A$5</xm:f>
          </x14:formula1>
          <xm:sqref>I2:I50 I56:I62 I64 I122:I149 I99:I119 I83:I85 I94:I96 I66:I79</xm:sqref>
        </x14:dataValidation>
        <x14:dataValidation type="list" allowBlank="1" showInputMessage="1" showErrorMessage="1" xr:uid="{895A286D-50FB-46BC-9228-A476106A96AB}">
          <x14:formula1>
            <xm:f>'https://minsaludcol-my.sharepoint.com/personal/vgrosso_minsalud_gov_co/Documents/2025/PES/PES 2025 Trim 2/[Formato PES_3Jul2025 -2.xlsx]Listas'!#REF!</xm:f>
          </x14:formula1>
          <xm:sqref>K120:L120 J71 L65:L66 L69 I97:J98 K55 K63 K76 I120:J121 I51:I55 I63 I65:K65</xm:sqref>
        </x14:dataValidation>
        <x14:dataValidation type="list" allowBlank="1" showInputMessage="1" showErrorMessage="1" xr:uid="{8AA4911A-D60A-4AAE-B52A-093E6691BE9D}">
          <x14:formula1>
            <xm:f>Listas!$L$3:$L$7</xm:f>
          </x14:formula1>
          <xm:sqref>K121:K149 K56:K62 K64 K38:K54 K2:K3 K6:K27 K77:K79 K83:K85 K94:K119 K66:K75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20" ma:contentTypeDescription="Create a new document." ma:contentTypeScope="" ma:versionID="e09135ef3ad54a6c8e248e9077a40eeb">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9a2d5eaf7feecdf4f58ceea125ca926f"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Fech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Fecha" ma:index="26" nillable="true" ma:displayName="Fecha" ma:description="fecha modificación" ma:format="DateTime" ma:internalName="Fecha">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Fecha xmlns="1abc39b8-e2e6-47a0-891c-601d01fb1a40" xsi:nil="true"/>
    <TaxCatchAll xmlns="6c60952e-e9e0-4d4a-b728-9d01db15fa23" xsi:nil="true"/>
  </documentManagement>
</p:properties>
</file>

<file path=customXml/itemProps1.xml><?xml version="1.0" encoding="utf-8"?>
<ds:datastoreItem xmlns:ds="http://schemas.openxmlformats.org/officeDocument/2006/customXml" ds:itemID="{B78A3B95-2882-4B19-9CE6-3822FB637935}">
  <ds:schemaRefs>
    <ds:schemaRef ds:uri="http://schemas.microsoft.com/sharepoint/v3/contenttype/forms"/>
  </ds:schemaRefs>
</ds:datastoreItem>
</file>

<file path=customXml/itemProps2.xml><?xml version="1.0" encoding="utf-8"?>
<ds:datastoreItem xmlns:ds="http://schemas.openxmlformats.org/officeDocument/2006/customXml" ds:itemID="{19E717E2-7C67-4465-972C-7A7F0F82E0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53B4CE-3F9B-460E-A233-B7FC1E23CE4B}">
  <ds:schemaRefs>
    <ds:schemaRef ds:uri="http://schemas.microsoft.com/office/2006/documentManagement/types"/>
    <ds:schemaRef ds:uri="http://www.w3.org/XML/1998/namespace"/>
    <ds:schemaRef ds:uri="1abc39b8-e2e6-47a0-891c-601d01fb1a40"/>
    <ds:schemaRef ds:uri="6c60952e-e9e0-4d4a-b728-9d01db15fa23"/>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2025</vt:lpstr>
      <vt:lpstr>2024</vt:lpstr>
      <vt:lpstr>2023</vt:lpstr>
      <vt:lpstr>Listas</vt:lpstr>
      <vt:lpstr>INSTRUCCIONES</vt:lpstr>
      <vt:lpstr>Base presentación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Oscar Javier Rincon Urquijo</dc:creator>
  <cp:keywords/>
  <dc:description/>
  <cp:lastModifiedBy>Sandra Ocoro Aragon</cp:lastModifiedBy>
  <cp:revision/>
  <dcterms:created xsi:type="dcterms:W3CDTF">2025-07-09T22:19:58Z</dcterms:created>
  <dcterms:modified xsi:type="dcterms:W3CDTF">2026-03-13T14:21:32Z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